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IA\Compartido2020\COMPARTIDO\01. PRECIOS\2. MATERIALES\PRECIOS 2020\008.AGOSTO\"/>
    </mc:Choice>
  </mc:AlternateContent>
  <bookViews>
    <workbookView xWindow="0" yWindow="2700" windowWidth="19440" windowHeight="7890" tabRatio="890"/>
  </bookViews>
  <sheets>
    <sheet name="IN_08_20" sheetId="35" r:id="rId1"/>
    <sheet name="Listado Fórmulas" sheetId="29" r:id="rId2"/>
    <sheet name="Listado Fórmulas (mat, mo, eq)" sheetId="38" r:id="rId3"/>
    <sheet name="PT ORGANISMOS" sheetId="2" r:id="rId4"/>
    <sheet name="Resumen Fórmulas" sheetId="1" r:id="rId5"/>
    <sheet name="Equipos" sheetId="36" r:id="rId6"/>
    <sheet name="Mov. Tierra" sheetId="3" r:id="rId7"/>
    <sheet name="Fundaciones" sheetId="5" r:id="rId8"/>
    <sheet name="Estruc. Resistente" sheetId="6" r:id="rId9"/>
    <sheet name="Cerramientos Ext. e Int." sheetId="7" r:id="rId10"/>
    <sheet name="Aislaciones" sheetId="8" r:id="rId11"/>
    <sheet name="Revoques" sheetId="9" r:id="rId12"/>
    <sheet name="Solados" sheetId="10" r:id="rId13"/>
    <sheet name="Techos" sheetId="11" r:id="rId14"/>
    <sheet name="Cielorrasos" sheetId="12" r:id="rId15"/>
    <sheet name="Revestimientos" sheetId="13" r:id="rId16"/>
    <sheet name="Carpintería" sheetId="14" r:id="rId17"/>
    <sheet name="Inst. Sanitaria" sheetId="15" r:id="rId18"/>
    <sheet name="Ints. Gas" sheetId="16" r:id="rId19"/>
    <sheet name="Ints. Elect." sheetId="17" r:id="rId20"/>
    <sheet name="Pintura" sheetId="18" r:id="rId21"/>
    <sheet name="Vidrios" sheetId="19" r:id="rId22"/>
    <sheet name="Varios" sheetId="20" r:id="rId23"/>
    <sheet name="Red Agua" sheetId="21" r:id="rId24"/>
    <sheet name="Red Cloaca" sheetId="22" r:id="rId25"/>
    <sheet name="Red Gas" sheetId="24" r:id="rId26"/>
    <sheet name="Red Elect" sheetId="23" r:id="rId27"/>
    <sheet name="Red Vial" sheetId="25" r:id="rId28"/>
    <sheet name="Dolar" sheetId="27" r:id="rId29"/>
    <sheet name="Flete" sheetId="26" r:id="rId30"/>
  </sheets>
  <externalReferences>
    <externalReference r:id="rId31"/>
    <externalReference r:id="rId32"/>
  </externalReferences>
  <definedNames>
    <definedName name="_xlnm._FilterDatabase" localSheetId="0" hidden="1">IN_08_20!$B$7:$E$7</definedName>
    <definedName name="_xlnm._FilterDatabase" localSheetId="3" hidden="1">'PT ORGANISMOS'!$A$5:$J$5</definedName>
    <definedName name="_xlnm.Print_Area" localSheetId="5">Equipos!$A$1:$R$31</definedName>
    <definedName name="_xlnm.Print_Area" localSheetId="1">'Listado Fórmulas'!$A$5:$G$157</definedName>
    <definedName name="_xlnm.Print_Area" localSheetId="2">'Listado Fórmulas (mat, mo, eq)'!$A$1:$I$157</definedName>
    <definedName name="_xlnm.Print_Area" localSheetId="3">'PT ORGANISMOS'!$A$1:$H$851</definedName>
    <definedName name="camion">Equipos!$Q$8</definedName>
    <definedName name="camionacopl">[1]Equipos!$Q$19</definedName>
    <definedName name="camionford">[1]Equipos!$Q$7</definedName>
    <definedName name="dfor_0.06.05.F" localSheetId="2">'[2]Mov. Tierra'!#REF!</definedName>
    <definedName name="dfor_1.10.03.F" localSheetId="2">'[2]Red de Agua'!#REF!</definedName>
    <definedName name="dfor_1.10.50.A" localSheetId="2">'[2]Red de Agua'!#REF!</definedName>
    <definedName name="dfor_1.10.50.B" localSheetId="2">'[2]Red de Agua'!#REF!</definedName>
    <definedName name="dfor_1.20.00.A" localSheetId="2">'[2]Red de Cloaca'!#REF!</definedName>
    <definedName name="dfor_1.20.00.B" localSheetId="2">'[2]Red de Cloaca'!#REF!</definedName>
    <definedName name="dfor_1.20.50.A" localSheetId="2">'[2]Red de Cloaca'!#REF!</definedName>
    <definedName name="dfor_1.20.50.B" localSheetId="2">'[2]Red de Cloaca'!#REF!</definedName>
    <definedName name="dfor_1.40.00.A" localSheetId="2">'[2]Red de Gas'!#REF!</definedName>
    <definedName name="Fecha" localSheetId="5">'[2]IN-04-15'!$D$3</definedName>
    <definedName name="for_0.06.05.F" localSheetId="2">'[2]Mov. Tierra'!#REF!</definedName>
    <definedName name="for_1.10.03.F" localSheetId="2">'[2]Red de Agua'!#REF!</definedName>
    <definedName name="for_1.10.50.A" localSheetId="2">'[2]Red de Agua'!#REF!</definedName>
    <definedName name="for_1.10.50.B" localSheetId="2">'[2]Red de Agua'!#REF!</definedName>
    <definedName name="for_1.20.00.A" localSheetId="2">'[2]Red de Cloaca'!#REF!</definedName>
    <definedName name="for_1.20.00.B" localSheetId="2">'[2]Red de Cloaca'!#REF!</definedName>
    <definedName name="for_1.20.50.A" localSheetId="2">'[2]Red de Cloaca'!#REF!</definedName>
    <definedName name="for_1.20.50.B" localSheetId="2">'[2]Red de Cloaca'!#REF!</definedName>
    <definedName name="for_1.40.00.A" localSheetId="2">'[2]Red de Gas'!#REF!</definedName>
    <definedName name="Insumos" localSheetId="5">'[2]IN-04-15'!$A$5:$D$441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 localSheetId="2">'[2]Mov. Tierra'!#REF!</definedName>
    <definedName name="rfor_1.10.03.F" localSheetId="2">'[2]Red de Agua'!#REF!</definedName>
    <definedName name="rfor_1.10.50.A" localSheetId="2">'[2]Red de Agua'!#REF!</definedName>
    <definedName name="rfor_1.10.50.B" localSheetId="2">'[2]Red de Agua'!#REF!</definedName>
    <definedName name="rfor_1.20.00.A" localSheetId="2">'[2]Red de Cloaca'!#REF!</definedName>
    <definedName name="rfor_1.20.00.B" localSheetId="2">'[2]Red de Cloaca'!#REF!</definedName>
    <definedName name="rfor_1.20.50.A" localSheetId="2">'[2]Red de Cloaca'!#REF!</definedName>
    <definedName name="rfor_1.20.50.B" localSheetId="2">'[2]Red de Cloaca'!#REF!</definedName>
    <definedName name="rfor_1.40.00.A" localSheetId="2">'[2]Red de Gas'!#REF!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0">Aislaciones!$2:$5</definedName>
    <definedName name="_xlnm.Print_Titles" localSheetId="16">Carpintería!$2:$5</definedName>
    <definedName name="_xlnm.Print_Titles" localSheetId="9">'Cerramientos Ext. e Int.'!$2:$5</definedName>
    <definedName name="_xlnm.Print_Titles" localSheetId="14">Cielorrasos!$2:$5</definedName>
    <definedName name="_xlnm.Print_Titles" localSheetId="28">Dolar!#REF!</definedName>
    <definedName name="_xlnm.Print_Titles" localSheetId="8">'Estruc. Resistente'!$2:$5</definedName>
    <definedName name="_xlnm.Print_Titles" localSheetId="29">Flete!$2:$5</definedName>
    <definedName name="_xlnm.Print_Titles" localSheetId="7">Fundaciones!$2:$5</definedName>
    <definedName name="_xlnm.Print_Titles" localSheetId="0">IN_08_20!$5:$6</definedName>
    <definedName name="_xlnm.Print_Titles" localSheetId="17">'Inst. Sanitaria'!$2:$5</definedName>
    <definedName name="_xlnm.Print_Titles" localSheetId="19">'Ints. Elect.'!$2:$5</definedName>
    <definedName name="_xlnm.Print_Titles" localSheetId="18">'Ints. Gas'!$2:$5</definedName>
    <definedName name="_xlnm.Print_Titles" localSheetId="1">'Listado Fórmulas'!$2:$4</definedName>
    <definedName name="_xlnm.Print_Titles" localSheetId="2">'Listado Fórmulas (mat, mo, eq)'!$2:$4</definedName>
    <definedName name="_xlnm.Print_Titles" localSheetId="6">'Mov. Tierra'!$2:$5</definedName>
    <definedName name="_xlnm.Print_Titles" localSheetId="20">Pintura!$2:$5</definedName>
    <definedName name="_xlnm.Print_Titles" localSheetId="23">'Red Agua'!$2:$5</definedName>
    <definedName name="_xlnm.Print_Titles" localSheetId="24">'Red Cloaca'!$2:$5</definedName>
    <definedName name="_xlnm.Print_Titles" localSheetId="26">'Red Elect'!$2:$5</definedName>
    <definedName name="_xlnm.Print_Titles" localSheetId="25">'Red Gas'!$2:$5</definedName>
    <definedName name="_xlnm.Print_Titles" localSheetId="27">'Red Vial'!$2:$5</definedName>
    <definedName name="_xlnm.Print_Titles" localSheetId="4">'Resumen Fórmulas'!$2:$4</definedName>
    <definedName name="_xlnm.Print_Titles" localSheetId="15">Revestimientos!$2:$5</definedName>
    <definedName name="_xlnm.Print_Titles" localSheetId="11">Revoques!$2:$5</definedName>
    <definedName name="_xlnm.Print_Titles" localSheetId="12">Solados!$2:$5</definedName>
    <definedName name="_xlnm.Print_Titles" localSheetId="13">Techos!$2:$5</definedName>
    <definedName name="_xlnm.Print_Titles" localSheetId="22">Varios!$2:$5</definedName>
    <definedName name="_xlnm.Print_Titles" localSheetId="21">Vidrios!$2:$5</definedName>
    <definedName name="topadora_d8k">Equipos!$Q$16</definedName>
    <definedName name="tractorengom">[1]Equipos!$Q$26</definedName>
    <definedName name="ufor_0.06.05.F" localSheetId="2">'[2]Mov. Tierra'!#REF!</definedName>
    <definedName name="ufor_1.10.03.F" localSheetId="2">'[2]Red de Agua'!#REF!</definedName>
    <definedName name="ufor_1.10.50.A" localSheetId="2">'[2]Red de Agua'!#REF!</definedName>
    <definedName name="ufor_1.10.50.B" localSheetId="2">'[2]Red de Agua'!#REF!</definedName>
    <definedName name="ufor_1.20.00.A" localSheetId="2">'[2]Red de Cloaca'!#REF!</definedName>
    <definedName name="ufor_1.20.00.B" localSheetId="2">'[2]Red de Cloaca'!#REF!</definedName>
    <definedName name="ufor_1.20.50.A" localSheetId="2">'[2]Red de Cloaca'!#REF!</definedName>
    <definedName name="ufor_1.20.50.B" localSheetId="2">'[2]Red de Cloaca'!#REF!</definedName>
    <definedName name="ufor_1.40.00.A" localSheetId="2">'[2]Red de Gas'!#REF!</definedName>
    <definedName name="vfor_0.06.05.F" localSheetId="2">'[2]Mov. Tierra'!#REF!</definedName>
    <definedName name="vfor_1.10.03.F" localSheetId="2">'[2]Red de Agua'!#REF!</definedName>
    <definedName name="vfor_1.10.50.A" localSheetId="2">'[2]Red de Agua'!#REF!</definedName>
    <definedName name="vfor_1.10.50.B" localSheetId="2">'[2]Red de Agua'!#REF!</definedName>
    <definedName name="vfor_1.20.00.A" localSheetId="2">'[2]Red de Cloaca'!#REF!</definedName>
    <definedName name="vfor_1.20.00.B" localSheetId="2">'[2]Red de Cloaca'!#REF!</definedName>
    <definedName name="vfor_1.20.50.A" localSheetId="2">'[2]Red de Cloaca'!#REF!</definedName>
    <definedName name="vfor_1.20.50.B" localSheetId="2">'[2]Red de Cloaca'!#REF!</definedName>
    <definedName name="vfor_1.40.00.A" localSheetId="2">'[2]Red de Gas'!#REF!</definedName>
    <definedName name="vibrocom_autop">Equipos!$Q$13</definedName>
    <definedName name="Z_D8392041_DA66_4755_A670_C1D45774EC77_.wvu.PrintArea" localSheetId="5" hidden="1">Equipos!$A$5:$Q$16</definedName>
  </definedNames>
  <calcPr calcId="162913"/>
</workbook>
</file>

<file path=xl/calcChain.xml><?xml version="1.0" encoding="utf-8"?>
<calcChain xmlns="http://schemas.openxmlformats.org/spreadsheetml/2006/main">
  <c r="F319" i="2" l="1"/>
  <c r="E123" i="38" l="1"/>
  <c r="D123" i="38"/>
  <c r="C123" i="38"/>
  <c r="E122" i="38"/>
  <c r="D122" i="38"/>
  <c r="C122" i="38"/>
  <c r="E121" i="38"/>
  <c r="D121" i="38"/>
  <c r="C121" i="38"/>
  <c r="E120" i="38"/>
  <c r="D120" i="38"/>
  <c r="C120" i="38"/>
  <c r="E119" i="38"/>
  <c r="D119" i="38"/>
  <c r="C119" i="38"/>
  <c r="E118" i="38"/>
  <c r="D118" i="38"/>
  <c r="C118" i="38"/>
  <c r="E117" i="38"/>
  <c r="D117" i="38"/>
  <c r="C117" i="38"/>
  <c r="E116" i="38"/>
  <c r="D116" i="38"/>
  <c r="C116" i="38"/>
  <c r="E115" i="38"/>
  <c r="D115" i="38"/>
  <c r="C115" i="38"/>
  <c r="E114" i="38"/>
  <c r="D114" i="38"/>
  <c r="C114" i="38"/>
  <c r="E113" i="38"/>
  <c r="D113" i="38"/>
  <c r="C113" i="38"/>
  <c r="E112" i="38"/>
  <c r="D112" i="38"/>
  <c r="C112" i="38"/>
  <c r="E111" i="38"/>
  <c r="D111" i="38"/>
  <c r="C111" i="38"/>
  <c r="E110" i="38"/>
  <c r="D110" i="38"/>
  <c r="C110" i="38"/>
  <c r="E109" i="38"/>
  <c r="D109" i="38"/>
  <c r="C109" i="38"/>
  <c r="E108" i="38"/>
  <c r="D108" i="38"/>
  <c r="C108" i="38"/>
  <c r="E107" i="38"/>
  <c r="D107" i="38"/>
  <c r="C107" i="38"/>
  <c r="E106" i="38"/>
  <c r="D106" i="38"/>
  <c r="C106" i="38"/>
  <c r="E105" i="38"/>
  <c r="D105" i="38"/>
  <c r="C105" i="38"/>
  <c r="E104" i="38"/>
  <c r="D104" i="38"/>
  <c r="C104" i="38"/>
  <c r="E103" i="38"/>
  <c r="D103" i="38"/>
  <c r="C103" i="38"/>
  <c r="E102" i="38"/>
  <c r="D102" i="38"/>
  <c r="C102" i="38"/>
  <c r="E101" i="38"/>
  <c r="D101" i="38"/>
  <c r="C101" i="38"/>
  <c r="E100" i="38"/>
  <c r="D100" i="38"/>
  <c r="C100" i="38"/>
  <c r="E99" i="38"/>
  <c r="D99" i="38"/>
  <c r="C99" i="38"/>
  <c r="E98" i="38"/>
  <c r="D98" i="38"/>
  <c r="C98" i="38"/>
  <c r="E97" i="38"/>
  <c r="D97" i="38"/>
  <c r="C97" i="38"/>
  <c r="E96" i="38"/>
  <c r="D96" i="38"/>
  <c r="C96" i="38"/>
  <c r="E95" i="38"/>
  <c r="D95" i="38"/>
  <c r="C95" i="38"/>
  <c r="E94" i="38"/>
  <c r="D94" i="38"/>
  <c r="C94" i="38"/>
  <c r="E93" i="38"/>
  <c r="D93" i="38"/>
  <c r="C93" i="38"/>
  <c r="E92" i="38"/>
  <c r="D92" i="38"/>
  <c r="C92" i="38"/>
  <c r="E91" i="38"/>
  <c r="D91" i="38"/>
  <c r="C91" i="38"/>
  <c r="E90" i="38"/>
  <c r="D90" i="38"/>
  <c r="C90" i="38"/>
  <c r="E89" i="38"/>
  <c r="D89" i="38"/>
  <c r="C89" i="38"/>
  <c r="E88" i="38"/>
  <c r="D88" i="38"/>
  <c r="C88" i="38"/>
  <c r="E87" i="38"/>
  <c r="D87" i="38"/>
  <c r="C87" i="38"/>
  <c r="E86" i="38"/>
  <c r="D86" i="38"/>
  <c r="C86" i="38"/>
  <c r="E85" i="38"/>
  <c r="D85" i="38"/>
  <c r="C85" i="38"/>
  <c r="E84" i="38"/>
  <c r="D84" i="38"/>
  <c r="C84" i="38"/>
  <c r="E83" i="38"/>
  <c r="D83" i="38"/>
  <c r="C83" i="38"/>
  <c r="E82" i="38"/>
  <c r="D82" i="38"/>
  <c r="C82" i="38"/>
  <c r="E81" i="38"/>
  <c r="D81" i="38"/>
  <c r="C81" i="38"/>
  <c r="E80" i="38"/>
  <c r="D80" i="38"/>
  <c r="C80" i="38"/>
  <c r="E79" i="38"/>
  <c r="D79" i="38"/>
  <c r="C79" i="38"/>
  <c r="E78" i="38"/>
  <c r="D78" i="38"/>
  <c r="C78" i="38"/>
  <c r="E77" i="38"/>
  <c r="D77" i="38"/>
  <c r="C77" i="38"/>
  <c r="E76" i="38"/>
  <c r="D76" i="38"/>
  <c r="C76" i="38"/>
  <c r="E75" i="38"/>
  <c r="D75" i="38"/>
  <c r="C75" i="38"/>
  <c r="E74" i="38"/>
  <c r="D74" i="38"/>
  <c r="C74" i="38"/>
  <c r="E73" i="38"/>
  <c r="D73" i="38"/>
  <c r="C73" i="38"/>
  <c r="E72" i="38"/>
  <c r="D72" i="38"/>
  <c r="C72" i="38"/>
  <c r="E71" i="38"/>
  <c r="D71" i="38"/>
  <c r="C71" i="38"/>
  <c r="E70" i="38"/>
  <c r="D70" i="38"/>
  <c r="C70" i="38"/>
  <c r="E69" i="38"/>
  <c r="D69" i="38"/>
  <c r="C69" i="38"/>
  <c r="E68" i="38"/>
  <c r="D68" i="38"/>
  <c r="C68" i="38"/>
  <c r="E67" i="38"/>
  <c r="D67" i="38"/>
  <c r="C67" i="38"/>
  <c r="E66" i="38"/>
  <c r="D66" i="38"/>
  <c r="C66" i="38"/>
  <c r="E65" i="38"/>
  <c r="D65" i="38"/>
  <c r="C65" i="38"/>
  <c r="E64" i="38"/>
  <c r="D64" i="38"/>
  <c r="C64" i="38"/>
  <c r="E63" i="38"/>
  <c r="D63" i="38"/>
  <c r="C63" i="38"/>
  <c r="E62" i="38"/>
  <c r="D62" i="38"/>
  <c r="C62" i="38"/>
  <c r="E61" i="38"/>
  <c r="D61" i="38"/>
  <c r="C61" i="38"/>
  <c r="E60" i="38"/>
  <c r="D60" i="38"/>
  <c r="C60" i="38"/>
  <c r="E59" i="38"/>
  <c r="D59" i="38"/>
  <c r="C59" i="38"/>
  <c r="E58" i="38"/>
  <c r="D58" i="38"/>
  <c r="C58" i="38"/>
  <c r="E57" i="38"/>
  <c r="D57" i="38"/>
  <c r="C57" i="38"/>
  <c r="E56" i="38"/>
  <c r="D56" i="38"/>
  <c r="C56" i="38"/>
  <c r="E55" i="38"/>
  <c r="D55" i="38"/>
  <c r="C55" i="38"/>
  <c r="E54" i="38"/>
  <c r="D54" i="38"/>
  <c r="C54" i="38"/>
  <c r="E53" i="38"/>
  <c r="D53" i="38"/>
  <c r="C53" i="38"/>
  <c r="E52" i="38"/>
  <c r="D52" i="38"/>
  <c r="C52" i="38"/>
  <c r="E51" i="38"/>
  <c r="D51" i="38"/>
  <c r="C51" i="38"/>
  <c r="E50" i="38"/>
  <c r="D50" i="38"/>
  <c r="C50" i="38"/>
  <c r="E49" i="38"/>
  <c r="D49" i="38"/>
  <c r="C49" i="38"/>
  <c r="E48" i="38"/>
  <c r="D48" i="38"/>
  <c r="C48" i="38"/>
  <c r="E47" i="38"/>
  <c r="D47" i="38"/>
  <c r="C47" i="38"/>
  <c r="E46" i="38"/>
  <c r="D46" i="38"/>
  <c r="C46" i="38"/>
  <c r="E45" i="38"/>
  <c r="D45" i="38"/>
  <c r="C45" i="38"/>
  <c r="E44" i="38"/>
  <c r="D44" i="38"/>
  <c r="C44" i="38"/>
  <c r="E43" i="38"/>
  <c r="D43" i="38"/>
  <c r="C43" i="38"/>
  <c r="E42" i="38"/>
  <c r="D42" i="38"/>
  <c r="C42" i="38"/>
  <c r="E41" i="38"/>
  <c r="D41" i="38"/>
  <c r="C41" i="38"/>
  <c r="E40" i="38"/>
  <c r="D40" i="38"/>
  <c r="C40" i="38"/>
  <c r="E39" i="38"/>
  <c r="D39" i="38"/>
  <c r="C39" i="38"/>
  <c r="E38" i="38"/>
  <c r="D38" i="38"/>
  <c r="C38" i="38"/>
  <c r="E37" i="38"/>
  <c r="D37" i="38"/>
  <c r="C37" i="38"/>
  <c r="E36" i="38"/>
  <c r="D36" i="38"/>
  <c r="C36" i="38"/>
  <c r="E35" i="38"/>
  <c r="D35" i="38"/>
  <c r="C35" i="38"/>
  <c r="E34" i="38"/>
  <c r="D34" i="38"/>
  <c r="C34" i="38"/>
  <c r="E33" i="38"/>
  <c r="D33" i="38"/>
  <c r="C33" i="38"/>
  <c r="E32" i="38"/>
  <c r="D32" i="38"/>
  <c r="C32" i="38"/>
  <c r="E31" i="38"/>
  <c r="D31" i="38"/>
  <c r="C31" i="38"/>
  <c r="E30" i="38"/>
  <c r="D30" i="38"/>
  <c r="C30" i="38"/>
  <c r="E29" i="38"/>
  <c r="D29" i="38"/>
  <c r="C29" i="38"/>
  <c r="E28" i="38"/>
  <c r="D28" i="38"/>
  <c r="C28" i="38"/>
  <c r="E27" i="38"/>
  <c r="D27" i="38"/>
  <c r="C27" i="38"/>
  <c r="E26" i="38"/>
  <c r="D26" i="38"/>
  <c r="C26" i="38"/>
  <c r="E25" i="38"/>
  <c r="D25" i="38"/>
  <c r="C25" i="38"/>
  <c r="E24" i="38"/>
  <c r="D24" i="38"/>
  <c r="C24" i="38"/>
  <c r="E23" i="38"/>
  <c r="D23" i="38"/>
  <c r="C23" i="38"/>
  <c r="E22" i="38"/>
  <c r="D22" i="38"/>
  <c r="C22" i="38"/>
  <c r="E21" i="38"/>
  <c r="D21" i="38"/>
  <c r="C21" i="38"/>
  <c r="E20" i="38"/>
  <c r="D20" i="38"/>
  <c r="C20" i="38"/>
  <c r="E19" i="38"/>
  <c r="D19" i="38"/>
  <c r="C19" i="38"/>
  <c r="E18" i="38"/>
  <c r="D18" i="38"/>
  <c r="C18" i="38"/>
  <c r="E17" i="38"/>
  <c r="D17" i="38"/>
  <c r="C17" i="38"/>
  <c r="E16" i="38"/>
  <c r="D16" i="38"/>
  <c r="C16" i="38"/>
  <c r="E15" i="38"/>
  <c r="D15" i="38"/>
  <c r="C15" i="38"/>
  <c r="E14" i="38"/>
  <c r="D14" i="38"/>
  <c r="C14" i="38"/>
  <c r="E13" i="38"/>
  <c r="D13" i="38"/>
  <c r="C13" i="38"/>
  <c r="E12" i="38"/>
  <c r="D12" i="38"/>
  <c r="C12" i="38"/>
  <c r="E11" i="38"/>
  <c r="D11" i="38"/>
  <c r="C11" i="38"/>
  <c r="E10" i="38"/>
  <c r="D10" i="38"/>
  <c r="C10" i="38"/>
  <c r="E9" i="38"/>
  <c r="D9" i="38"/>
  <c r="C9" i="38"/>
  <c r="E8" i="38"/>
  <c r="D8" i="38"/>
  <c r="C8" i="38"/>
  <c r="E7" i="38"/>
  <c r="D7" i="38"/>
  <c r="C7" i="38"/>
  <c r="E6" i="38"/>
  <c r="D6" i="38"/>
  <c r="C6" i="38"/>
  <c r="E5" i="38"/>
  <c r="D5" i="38"/>
  <c r="C5" i="38"/>
  <c r="A2" i="38"/>
  <c r="F446" i="2" l="1"/>
  <c r="F447" i="2"/>
  <c r="F448" i="2"/>
  <c r="A2" i="1"/>
  <c r="L4" i="36" l="1"/>
  <c r="F722" i="2" l="1"/>
  <c r="F720" i="2"/>
  <c r="F718" i="2"/>
  <c r="F667" i="2"/>
  <c r="F205" i="2"/>
  <c r="F177" i="2"/>
  <c r="D22" i="36" l="1"/>
  <c r="H13" i="36" s="1"/>
  <c r="P13" i="36" s="1"/>
  <c r="D23" i="36"/>
  <c r="D24" i="36"/>
  <c r="H8" i="36" l="1"/>
  <c r="H12" i="36"/>
  <c r="P12" i="36" s="1"/>
  <c r="H19" i="36"/>
  <c r="P19" i="36" s="1"/>
  <c r="H15" i="36"/>
  <c r="P15" i="36" s="1"/>
  <c r="H14" i="36"/>
  <c r="H16" i="36"/>
  <c r="P16" i="36" s="1"/>
  <c r="H11" i="36"/>
  <c r="P11" i="36" s="1"/>
  <c r="H10" i="36"/>
  <c r="H9" i="36"/>
  <c r="H18" i="36"/>
  <c r="P18" i="36" s="1"/>
  <c r="H17" i="36"/>
  <c r="B54" i="3" l="1"/>
  <c r="A2" i="29"/>
  <c r="A126" i="29" l="1"/>
  <c r="A225" i="1"/>
  <c r="C128" i="29"/>
  <c r="C121" i="29"/>
  <c r="C122" i="29"/>
  <c r="C123" i="29"/>
  <c r="C120" i="29"/>
  <c r="C119" i="29"/>
  <c r="C118" i="29"/>
  <c r="C117" i="29"/>
  <c r="C116" i="29"/>
  <c r="C115" i="29"/>
  <c r="C114" i="29"/>
  <c r="C113" i="29"/>
  <c r="C111" i="29"/>
  <c r="C112" i="29"/>
  <c r="C110" i="29"/>
  <c r="C100" i="29"/>
  <c r="C101" i="29"/>
  <c r="C102" i="29"/>
  <c r="C103" i="29"/>
  <c r="C104" i="29"/>
  <c r="C105" i="29"/>
  <c r="C106" i="29"/>
  <c r="C107" i="29"/>
  <c r="C108" i="29"/>
  <c r="C109" i="29"/>
  <c r="C99" i="29"/>
  <c r="C98" i="29"/>
  <c r="C92" i="29"/>
  <c r="C93" i="29"/>
  <c r="C94" i="29"/>
  <c r="C95" i="29"/>
  <c r="C96" i="29"/>
  <c r="C97" i="29"/>
  <c r="C91" i="29"/>
  <c r="C89" i="29"/>
  <c r="C90" i="29"/>
  <c r="C88" i="29"/>
  <c r="C84" i="29"/>
  <c r="C85" i="29"/>
  <c r="C86" i="29"/>
  <c r="C87" i="29"/>
  <c r="C83" i="29"/>
  <c r="C79" i="29"/>
  <c r="C80" i="29"/>
  <c r="C81" i="29"/>
  <c r="C82" i="29"/>
  <c r="C78" i="29"/>
  <c r="C77" i="29"/>
  <c r="C76" i="29"/>
  <c r="C73" i="29"/>
  <c r="C74" i="29"/>
  <c r="C75" i="29"/>
  <c r="C72" i="29"/>
  <c r="C68" i="29"/>
  <c r="C69" i="29"/>
  <c r="C70" i="29"/>
  <c r="C71" i="29"/>
  <c r="C67" i="29"/>
  <c r="C66" i="29"/>
  <c r="C65" i="29"/>
  <c r="C60" i="29"/>
  <c r="C61" i="29"/>
  <c r="C62" i="29"/>
  <c r="C63" i="29"/>
  <c r="C64" i="29"/>
  <c r="C59" i="29"/>
  <c r="C52" i="29"/>
  <c r="C53" i="29"/>
  <c r="C54" i="29"/>
  <c r="C55" i="29"/>
  <c r="C56" i="29"/>
  <c r="C57" i="29"/>
  <c r="C58" i="29"/>
  <c r="C51" i="29"/>
  <c r="A64" i="1"/>
  <c r="C43" i="29"/>
  <c r="C44" i="29"/>
  <c r="C45" i="29"/>
  <c r="C46" i="29"/>
  <c r="C47" i="29"/>
  <c r="C48" i="29"/>
  <c r="C49" i="29"/>
  <c r="C50" i="29"/>
  <c r="C42" i="29"/>
  <c r="C39" i="29"/>
  <c r="C40" i="29"/>
  <c r="C41" i="29"/>
  <c r="C38" i="29"/>
  <c r="C37" i="29"/>
  <c r="C28" i="29"/>
  <c r="C29" i="29"/>
  <c r="C30" i="29"/>
  <c r="C31" i="29"/>
  <c r="C32" i="29"/>
  <c r="C33" i="29"/>
  <c r="C34" i="29"/>
  <c r="C35" i="29"/>
  <c r="C36" i="29"/>
  <c r="C27" i="29"/>
  <c r="C18" i="29"/>
  <c r="C19" i="29"/>
  <c r="C20" i="29"/>
  <c r="C21" i="29"/>
  <c r="C22" i="29"/>
  <c r="C23" i="29"/>
  <c r="C24" i="29"/>
  <c r="C25" i="29"/>
  <c r="C26" i="29"/>
  <c r="C17" i="29"/>
  <c r="C14" i="29"/>
  <c r="C15" i="29"/>
  <c r="C16" i="29"/>
  <c r="C13" i="29"/>
  <c r="C6" i="29"/>
  <c r="C7" i="29"/>
  <c r="C8" i="29"/>
  <c r="C9" i="29"/>
  <c r="C10" i="29"/>
  <c r="C11" i="29"/>
  <c r="C12" i="29"/>
  <c r="C5" i="29"/>
  <c r="A132" i="29"/>
  <c r="E123" i="29"/>
  <c r="D123" i="29"/>
  <c r="E122" i="29"/>
  <c r="D122" i="29"/>
  <c r="E121" i="29"/>
  <c r="D121" i="29"/>
  <c r="E120" i="29"/>
  <c r="D120" i="29"/>
  <c r="E119" i="29"/>
  <c r="D119" i="29"/>
  <c r="E118" i="29"/>
  <c r="D118" i="29"/>
  <c r="E117" i="29"/>
  <c r="D117" i="29"/>
  <c r="E116" i="29"/>
  <c r="D116" i="29"/>
  <c r="E115" i="29"/>
  <c r="D115" i="29"/>
  <c r="E114" i="29"/>
  <c r="D114" i="29"/>
  <c r="E113" i="29"/>
  <c r="D113" i="29"/>
  <c r="E112" i="29"/>
  <c r="D112" i="29"/>
  <c r="E111" i="29"/>
  <c r="D111" i="29"/>
  <c r="E110" i="29"/>
  <c r="D110" i="29"/>
  <c r="E109" i="29"/>
  <c r="D109" i="29"/>
  <c r="E108" i="29"/>
  <c r="D108" i="29"/>
  <c r="E107" i="29"/>
  <c r="D107" i="29"/>
  <c r="E106" i="29"/>
  <c r="D106" i="29"/>
  <c r="E105" i="29"/>
  <c r="D105" i="29"/>
  <c r="E104" i="29"/>
  <c r="D104" i="29"/>
  <c r="E103" i="29"/>
  <c r="D103" i="29"/>
  <c r="E102" i="29"/>
  <c r="D102" i="29"/>
  <c r="E101" i="29"/>
  <c r="D101" i="29"/>
  <c r="E100" i="29"/>
  <c r="D100" i="29"/>
  <c r="E99" i="29"/>
  <c r="D99" i="29"/>
  <c r="E98" i="29"/>
  <c r="D98" i="29"/>
  <c r="E97" i="29"/>
  <c r="D97" i="29"/>
  <c r="E96" i="29"/>
  <c r="D96" i="29"/>
  <c r="E95" i="29"/>
  <c r="D95" i="29"/>
  <c r="E94" i="29"/>
  <c r="D94" i="29"/>
  <c r="E93" i="29"/>
  <c r="D93" i="29"/>
  <c r="E92" i="29"/>
  <c r="D92" i="29"/>
  <c r="E91" i="29"/>
  <c r="D91" i="29"/>
  <c r="E90" i="29"/>
  <c r="D90" i="29"/>
  <c r="E89" i="29"/>
  <c r="D89" i="29"/>
  <c r="E88" i="29"/>
  <c r="D88" i="29"/>
  <c r="E87" i="29"/>
  <c r="D87" i="29"/>
  <c r="E86" i="29"/>
  <c r="D86" i="29"/>
  <c r="E85" i="29"/>
  <c r="D85" i="29"/>
  <c r="E84" i="29"/>
  <c r="D84" i="29"/>
  <c r="E83" i="29"/>
  <c r="D83" i="29"/>
  <c r="E82" i="29"/>
  <c r="D82" i="29"/>
  <c r="E81" i="29"/>
  <c r="D81" i="29"/>
  <c r="E80" i="29"/>
  <c r="D80" i="29"/>
  <c r="E79" i="29"/>
  <c r="D79" i="29"/>
  <c r="E78" i="29"/>
  <c r="D78" i="29"/>
  <c r="E77" i="29"/>
  <c r="D77" i="29"/>
  <c r="E76" i="29"/>
  <c r="D76" i="29"/>
  <c r="E75" i="29"/>
  <c r="D75" i="29"/>
  <c r="E74" i="29"/>
  <c r="D74" i="29"/>
  <c r="E73" i="29"/>
  <c r="D73" i="29"/>
  <c r="E72" i="29"/>
  <c r="D72" i="29"/>
  <c r="E71" i="29"/>
  <c r="D71" i="29"/>
  <c r="E70" i="29"/>
  <c r="D70" i="29"/>
  <c r="E69" i="29"/>
  <c r="D69" i="29"/>
  <c r="E68" i="29"/>
  <c r="D68" i="29"/>
  <c r="E67" i="29"/>
  <c r="D67" i="29"/>
  <c r="E66" i="29"/>
  <c r="D66" i="29"/>
  <c r="E65" i="29"/>
  <c r="D65" i="29"/>
  <c r="E64" i="29"/>
  <c r="D64" i="29"/>
  <c r="E63" i="29"/>
  <c r="D63" i="29"/>
  <c r="E62" i="29"/>
  <c r="D62" i="29"/>
  <c r="E61" i="29"/>
  <c r="D61" i="29"/>
  <c r="E60" i="29"/>
  <c r="D60" i="29"/>
  <c r="E59" i="29"/>
  <c r="D59" i="29"/>
  <c r="E58" i="29"/>
  <c r="D58" i="29"/>
  <c r="E57" i="29"/>
  <c r="D57" i="29"/>
  <c r="E56" i="29"/>
  <c r="D56" i="29"/>
  <c r="E55" i="29"/>
  <c r="D55" i="29"/>
  <c r="E54" i="29"/>
  <c r="D54" i="29"/>
  <c r="E53" i="29"/>
  <c r="D53" i="29"/>
  <c r="E52" i="29"/>
  <c r="D52" i="29"/>
  <c r="E51" i="29"/>
  <c r="D51" i="29"/>
  <c r="E50" i="29"/>
  <c r="D50" i="29"/>
  <c r="E49" i="29"/>
  <c r="D49" i="29"/>
  <c r="E48" i="29"/>
  <c r="D48" i="29"/>
  <c r="E47" i="29"/>
  <c r="D47" i="29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E15" i="29"/>
  <c r="D15" i="29"/>
  <c r="E14" i="29"/>
  <c r="D14" i="29"/>
  <c r="E13" i="29"/>
  <c r="D13" i="29"/>
  <c r="E12" i="29"/>
  <c r="D12" i="29"/>
  <c r="E11" i="29"/>
  <c r="D11" i="29"/>
  <c r="E10" i="29"/>
  <c r="D10" i="29"/>
  <c r="E9" i="29"/>
  <c r="D9" i="29"/>
  <c r="E8" i="29"/>
  <c r="D8" i="29"/>
  <c r="E7" i="29"/>
  <c r="D7" i="29"/>
  <c r="E6" i="29"/>
  <c r="D6" i="29"/>
  <c r="E5" i="29"/>
  <c r="D5" i="29"/>
  <c r="B2" i="27"/>
  <c r="K8" i="27"/>
  <c r="C8" i="27"/>
  <c r="B8" i="27"/>
  <c r="D42" i="26"/>
  <c r="H42" i="26"/>
  <c r="P42" i="26"/>
  <c r="R42" i="26" s="1"/>
  <c r="D43" i="26"/>
  <c r="H43" i="26"/>
  <c r="P43" i="26"/>
  <c r="R43" i="26" s="1"/>
  <c r="D44" i="26"/>
  <c r="H44" i="26"/>
  <c r="P44" i="26"/>
  <c r="R44" i="26" s="1"/>
  <c r="A228" i="1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5" i="26"/>
  <c r="H25" i="26"/>
  <c r="D45" i="26"/>
  <c r="E24" i="26"/>
  <c r="I24" i="26" s="1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B10" i="26"/>
  <c r="C10" i="26"/>
  <c r="K10" i="26"/>
  <c r="B11" i="26"/>
  <c r="C11" i="26"/>
  <c r="K11" i="26"/>
  <c r="B12" i="26"/>
  <c r="C12" i="26"/>
  <c r="K12" i="26"/>
  <c r="P47" i="26"/>
  <c r="P46" i="26"/>
  <c r="P45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K13" i="26"/>
  <c r="C13" i="26"/>
  <c r="B13" i="26"/>
  <c r="K15" i="26"/>
  <c r="C15" i="26"/>
  <c r="B15" i="26"/>
  <c r="K14" i="26"/>
  <c r="C14" i="26"/>
  <c r="B14" i="26"/>
  <c r="K20" i="26"/>
  <c r="C20" i="26"/>
  <c r="B20" i="26"/>
  <c r="K19" i="26"/>
  <c r="C19" i="26"/>
  <c r="B19" i="26"/>
  <c r="K17" i="26"/>
  <c r="C17" i="26"/>
  <c r="B17" i="26"/>
  <c r="K16" i="26"/>
  <c r="C16" i="26"/>
  <c r="B16" i="26"/>
  <c r="K8" i="26"/>
  <c r="C8" i="26"/>
  <c r="B8" i="26"/>
  <c r="B2" i="26"/>
  <c r="C220" i="1"/>
  <c r="H220" i="1"/>
  <c r="C221" i="1"/>
  <c r="H221" i="1"/>
  <c r="C222" i="1"/>
  <c r="H222" i="1"/>
  <c r="H219" i="1"/>
  <c r="C219" i="1"/>
  <c r="A217" i="1"/>
  <c r="D61" i="25"/>
  <c r="C61" i="25"/>
  <c r="B61" i="25"/>
  <c r="D60" i="25"/>
  <c r="C60" i="25"/>
  <c r="B60" i="25"/>
  <c r="D58" i="25"/>
  <c r="C58" i="25"/>
  <c r="B58" i="25"/>
  <c r="D56" i="25"/>
  <c r="C56" i="25"/>
  <c r="B56" i="25"/>
  <c r="E53" i="25"/>
  <c r="D41" i="25"/>
  <c r="C41" i="25"/>
  <c r="B41" i="25"/>
  <c r="D40" i="25"/>
  <c r="C40" i="25"/>
  <c r="B40" i="25"/>
  <c r="D51" i="25"/>
  <c r="C51" i="25"/>
  <c r="B51" i="25"/>
  <c r="D50" i="25"/>
  <c r="C50" i="25"/>
  <c r="B50" i="25"/>
  <c r="D49" i="25"/>
  <c r="C49" i="25"/>
  <c r="B49" i="25"/>
  <c r="D48" i="25"/>
  <c r="C48" i="25"/>
  <c r="B48" i="25"/>
  <c r="D47" i="25"/>
  <c r="C47" i="25"/>
  <c r="B47" i="25"/>
  <c r="D45" i="25"/>
  <c r="C45" i="25"/>
  <c r="B45" i="25"/>
  <c r="D43" i="25"/>
  <c r="C43" i="25"/>
  <c r="B43" i="25"/>
  <c r="D42" i="25"/>
  <c r="C42" i="25"/>
  <c r="B42" i="25"/>
  <c r="D39" i="25"/>
  <c r="C39" i="25"/>
  <c r="B39" i="25"/>
  <c r="E36" i="25"/>
  <c r="D29" i="25"/>
  <c r="C29" i="25"/>
  <c r="B29" i="25"/>
  <c r="D31" i="25"/>
  <c r="C31" i="25"/>
  <c r="B31" i="25"/>
  <c r="D30" i="25"/>
  <c r="C30" i="25"/>
  <c r="B30" i="25"/>
  <c r="D33" i="25"/>
  <c r="C33" i="25"/>
  <c r="B33" i="25"/>
  <c r="D32" i="25"/>
  <c r="C32" i="25"/>
  <c r="B32" i="25"/>
  <c r="D27" i="25"/>
  <c r="C27" i="25"/>
  <c r="B27" i="25"/>
  <c r="D25" i="25"/>
  <c r="C25" i="25"/>
  <c r="B25" i="25"/>
  <c r="D24" i="25"/>
  <c r="C24" i="25"/>
  <c r="B24" i="25"/>
  <c r="D23" i="25"/>
  <c r="C23" i="25"/>
  <c r="B23" i="25"/>
  <c r="E20" i="25"/>
  <c r="D16" i="25"/>
  <c r="C16" i="25"/>
  <c r="B16" i="25"/>
  <c r="D11" i="25"/>
  <c r="C11" i="25"/>
  <c r="B11" i="25"/>
  <c r="D17" i="25"/>
  <c r="C17" i="25"/>
  <c r="B17" i="25"/>
  <c r="D14" i="25"/>
  <c r="C14" i="25"/>
  <c r="B14" i="25"/>
  <c r="D12" i="25"/>
  <c r="C12" i="25"/>
  <c r="B12" i="25"/>
  <c r="D10" i="25"/>
  <c r="C10" i="25"/>
  <c r="B10" i="25"/>
  <c r="D9" i="25"/>
  <c r="C9" i="25"/>
  <c r="B9" i="25"/>
  <c r="E6" i="25"/>
  <c r="B2" i="25"/>
  <c r="H196" i="1"/>
  <c r="C196" i="1"/>
  <c r="A194" i="1"/>
  <c r="D15" i="24"/>
  <c r="C15" i="24"/>
  <c r="B15" i="24"/>
  <c r="D13" i="24"/>
  <c r="C13" i="24"/>
  <c r="B13" i="24"/>
  <c r="D11" i="24"/>
  <c r="C11" i="24"/>
  <c r="B11" i="24"/>
  <c r="D10" i="24"/>
  <c r="C10" i="24"/>
  <c r="B10" i="24"/>
  <c r="D9" i="24"/>
  <c r="C9" i="24"/>
  <c r="B9" i="24"/>
  <c r="E6" i="24"/>
  <c r="B2" i="24"/>
  <c r="A212" i="1"/>
  <c r="H214" i="1"/>
  <c r="C214" i="1"/>
  <c r="A208" i="1"/>
  <c r="H210" i="1"/>
  <c r="C210" i="1"/>
  <c r="A204" i="1"/>
  <c r="H206" i="1"/>
  <c r="C206" i="1"/>
  <c r="H202" i="1"/>
  <c r="C202" i="1"/>
  <c r="A200" i="1"/>
  <c r="A199" i="1"/>
  <c r="D81" i="23"/>
  <c r="C81" i="23"/>
  <c r="B81" i="23"/>
  <c r="D79" i="23"/>
  <c r="C79" i="23"/>
  <c r="B79" i="23"/>
  <c r="D77" i="23"/>
  <c r="C77" i="23"/>
  <c r="B77" i="23"/>
  <c r="D76" i="23"/>
  <c r="C76" i="23"/>
  <c r="B76" i="23"/>
  <c r="D75" i="23"/>
  <c r="C75" i="23"/>
  <c r="B75" i="23"/>
  <c r="E72" i="23"/>
  <c r="D60" i="23"/>
  <c r="C60" i="23"/>
  <c r="B60" i="23"/>
  <c r="D59" i="23"/>
  <c r="C59" i="23"/>
  <c r="B59" i="23"/>
  <c r="D58" i="23"/>
  <c r="C58" i="23"/>
  <c r="B58" i="23"/>
  <c r="D67" i="23"/>
  <c r="C67" i="23"/>
  <c r="B67" i="23"/>
  <c r="D65" i="23"/>
  <c r="C65" i="23"/>
  <c r="B65" i="23"/>
  <c r="D63" i="23"/>
  <c r="C63" i="23"/>
  <c r="B63" i="23"/>
  <c r="D62" i="23"/>
  <c r="C62" i="23"/>
  <c r="B62" i="23"/>
  <c r="D61" i="23"/>
  <c r="C61" i="23"/>
  <c r="B61" i="23"/>
  <c r="D57" i="23"/>
  <c r="C57" i="23"/>
  <c r="B57" i="23"/>
  <c r="D56" i="23"/>
  <c r="C56" i="23"/>
  <c r="B56" i="23"/>
  <c r="D55" i="23"/>
  <c r="C55" i="23"/>
  <c r="B55" i="23"/>
  <c r="D54" i="23"/>
  <c r="C54" i="23"/>
  <c r="B54" i="23"/>
  <c r="D53" i="23"/>
  <c r="C53" i="23"/>
  <c r="B53" i="23"/>
  <c r="D52" i="23"/>
  <c r="C52" i="23"/>
  <c r="B52" i="23"/>
  <c r="E49" i="23"/>
  <c r="B36" i="23"/>
  <c r="C36" i="23"/>
  <c r="D36" i="23"/>
  <c r="D44" i="23"/>
  <c r="C44" i="23"/>
  <c r="B44" i="23"/>
  <c r="D42" i="23"/>
  <c r="C42" i="23"/>
  <c r="B42" i="23"/>
  <c r="D40" i="23"/>
  <c r="C40" i="23"/>
  <c r="B40" i="23"/>
  <c r="D39" i="23"/>
  <c r="C39" i="23"/>
  <c r="B39" i="23"/>
  <c r="D38" i="23"/>
  <c r="C38" i="23"/>
  <c r="B38" i="23"/>
  <c r="D37" i="23"/>
  <c r="C37" i="23"/>
  <c r="B37" i="23"/>
  <c r="D35" i="23"/>
  <c r="C35" i="23"/>
  <c r="B35" i="23"/>
  <c r="D34" i="23"/>
  <c r="C34" i="23"/>
  <c r="B34" i="23"/>
  <c r="D33" i="23"/>
  <c r="C33" i="23"/>
  <c r="B33" i="23"/>
  <c r="D32" i="23"/>
  <c r="C32" i="23"/>
  <c r="B32" i="23"/>
  <c r="E29" i="23"/>
  <c r="D17" i="23"/>
  <c r="C17" i="23"/>
  <c r="B17" i="23"/>
  <c r="D16" i="23"/>
  <c r="C16" i="23"/>
  <c r="B16" i="23"/>
  <c r="D24" i="23"/>
  <c r="C24" i="23"/>
  <c r="B24" i="23"/>
  <c r="D22" i="23"/>
  <c r="C22" i="23"/>
  <c r="B22" i="23"/>
  <c r="D20" i="23"/>
  <c r="C20" i="23"/>
  <c r="B20" i="23"/>
  <c r="D19" i="23"/>
  <c r="C19" i="23"/>
  <c r="B19" i="23"/>
  <c r="D18" i="23"/>
  <c r="C18" i="23"/>
  <c r="B18" i="23"/>
  <c r="D14" i="23"/>
  <c r="C14" i="23"/>
  <c r="B14" i="23"/>
  <c r="D13" i="23"/>
  <c r="C13" i="23"/>
  <c r="B13" i="23"/>
  <c r="D12" i="23"/>
  <c r="C12" i="23"/>
  <c r="B12" i="23"/>
  <c r="D11" i="23"/>
  <c r="C11" i="23"/>
  <c r="B11" i="23"/>
  <c r="E8" i="23"/>
  <c r="B2" i="23"/>
  <c r="C191" i="1"/>
  <c r="H191" i="1"/>
  <c r="H190" i="1"/>
  <c r="C190" i="1"/>
  <c r="A188" i="1"/>
  <c r="D33" i="22"/>
  <c r="C33" i="22"/>
  <c r="B33" i="22"/>
  <c r="D31" i="22"/>
  <c r="C31" i="22"/>
  <c r="B31" i="22"/>
  <c r="D29" i="22"/>
  <c r="C29" i="22"/>
  <c r="B29" i="22"/>
  <c r="D28" i="22"/>
  <c r="C28" i="22"/>
  <c r="B28" i="22"/>
  <c r="D27" i="22"/>
  <c r="C27" i="22"/>
  <c r="B27" i="22"/>
  <c r="D26" i="22"/>
  <c r="C26" i="22"/>
  <c r="B26" i="22"/>
  <c r="D25" i="22"/>
  <c r="C25" i="22"/>
  <c r="B25" i="22"/>
  <c r="E22" i="22"/>
  <c r="D19" i="22"/>
  <c r="C19" i="22"/>
  <c r="B19" i="22"/>
  <c r="D17" i="22"/>
  <c r="C17" i="22"/>
  <c r="B17" i="22"/>
  <c r="D15" i="22"/>
  <c r="C15" i="22"/>
  <c r="B15" i="22"/>
  <c r="D14" i="22"/>
  <c r="C14" i="22"/>
  <c r="B14" i="22"/>
  <c r="D13" i="22"/>
  <c r="C13" i="22"/>
  <c r="B13" i="22"/>
  <c r="D12" i="22"/>
  <c r="C12" i="22"/>
  <c r="B12" i="22"/>
  <c r="D11" i="22"/>
  <c r="C11" i="22"/>
  <c r="B11" i="22"/>
  <c r="D10" i="22"/>
  <c r="C10" i="22"/>
  <c r="B10" i="22"/>
  <c r="D9" i="22"/>
  <c r="C9" i="22"/>
  <c r="B9" i="22"/>
  <c r="E6" i="22"/>
  <c r="B2" i="22"/>
  <c r="C184" i="1"/>
  <c r="H184" i="1"/>
  <c r="C185" i="1"/>
  <c r="H185" i="1"/>
  <c r="H183" i="1"/>
  <c r="C183" i="1"/>
  <c r="A181" i="1"/>
  <c r="D51" i="21"/>
  <c r="C51" i="21"/>
  <c r="B51" i="21"/>
  <c r="D49" i="21"/>
  <c r="C49" i="21"/>
  <c r="B49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3" i="21"/>
  <c r="C43" i="21"/>
  <c r="B43" i="21"/>
  <c r="D42" i="21"/>
  <c r="C42" i="21"/>
  <c r="B42" i="21"/>
  <c r="E39" i="21"/>
  <c r="D35" i="21"/>
  <c r="C35" i="21"/>
  <c r="B35" i="21"/>
  <c r="D33" i="21"/>
  <c r="C33" i="21"/>
  <c r="B33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E23" i="21"/>
  <c r="D20" i="21"/>
  <c r="C20" i="21"/>
  <c r="B20" i="21"/>
  <c r="D18" i="21"/>
  <c r="C18" i="21"/>
  <c r="B18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E6" i="21"/>
  <c r="B2" i="21"/>
  <c r="C169" i="1"/>
  <c r="H169" i="1"/>
  <c r="C170" i="1"/>
  <c r="H170" i="1"/>
  <c r="C171" i="1"/>
  <c r="H171" i="1"/>
  <c r="C172" i="1"/>
  <c r="H172" i="1"/>
  <c r="C173" i="1"/>
  <c r="H173" i="1"/>
  <c r="C174" i="1"/>
  <c r="H174" i="1"/>
  <c r="C175" i="1"/>
  <c r="H175" i="1"/>
  <c r="C176" i="1"/>
  <c r="H176" i="1"/>
  <c r="C177" i="1"/>
  <c r="H177" i="1"/>
  <c r="C178" i="1"/>
  <c r="H178" i="1"/>
  <c r="H168" i="1"/>
  <c r="C168" i="1"/>
  <c r="A166" i="1"/>
  <c r="D112" i="20"/>
  <c r="C112" i="20"/>
  <c r="B112" i="20"/>
  <c r="D117" i="20"/>
  <c r="C117" i="20"/>
  <c r="B117" i="20"/>
  <c r="D115" i="20"/>
  <c r="C115" i="20"/>
  <c r="B115" i="20"/>
  <c r="D113" i="20"/>
  <c r="C113" i="20"/>
  <c r="B113" i="20"/>
  <c r="E109" i="20"/>
  <c r="D106" i="20"/>
  <c r="C106" i="20"/>
  <c r="B106" i="20"/>
  <c r="D104" i="20"/>
  <c r="C104" i="20"/>
  <c r="B104" i="20"/>
  <c r="D102" i="20"/>
  <c r="C102" i="20"/>
  <c r="B102" i="20"/>
  <c r="E99" i="20"/>
  <c r="D91" i="20"/>
  <c r="C91" i="20"/>
  <c r="B91" i="20"/>
  <c r="D96" i="20"/>
  <c r="C96" i="20"/>
  <c r="B96" i="20"/>
  <c r="D94" i="20"/>
  <c r="C94" i="20"/>
  <c r="B94" i="20"/>
  <c r="D92" i="20"/>
  <c r="C92" i="20"/>
  <c r="B92" i="20"/>
  <c r="D90" i="20"/>
  <c r="C90" i="20"/>
  <c r="B90" i="20"/>
  <c r="E87" i="20"/>
  <c r="D82" i="20"/>
  <c r="C82" i="20"/>
  <c r="B82" i="20"/>
  <c r="D85" i="20"/>
  <c r="C85" i="20"/>
  <c r="B85" i="20"/>
  <c r="D83" i="20"/>
  <c r="C83" i="20"/>
  <c r="B83" i="20"/>
  <c r="E79" i="20"/>
  <c r="D76" i="20"/>
  <c r="C76" i="20"/>
  <c r="B76" i="20"/>
  <c r="D74" i="20"/>
  <c r="C74" i="20"/>
  <c r="B74" i="20"/>
  <c r="E71" i="20"/>
  <c r="D68" i="20"/>
  <c r="C68" i="20"/>
  <c r="B68" i="20"/>
  <c r="D66" i="20"/>
  <c r="C66" i="20"/>
  <c r="B66" i="20"/>
  <c r="E63" i="20"/>
  <c r="D60" i="20"/>
  <c r="C60" i="20"/>
  <c r="B60" i="20"/>
  <c r="D58" i="20"/>
  <c r="C58" i="20"/>
  <c r="B58" i="20"/>
  <c r="D57" i="20"/>
  <c r="C57" i="20"/>
  <c r="B57" i="20"/>
  <c r="E54" i="20"/>
  <c r="D53" i="20"/>
  <c r="C53" i="20"/>
  <c r="B53" i="20"/>
  <c r="D51" i="20"/>
  <c r="C51" i="20"/>
  <c r="B51" i="20"/>
  <c r="D49" i="20"/>
  <c r="C49" i="20"/>
  <c r="B49" i="20"/>
  <c r="F49" i="20" s="1"/>
  <c r="G49" i="20" s="1"/>
  <c r="D48" i="20"/>
  <c r="C48" i="20"/>
  <c r="B48" i="20"/>
  <c r="E45" i="20"/>
  <c r="D32" i="20"/>
  <c r="C32" i="20"/>
  <c r="B32" i="20"/>
  <c r="D31" i="20"/>
  <c r="C31" i="20"/>
  <c r="B31" i="20"/>
  <c r="D30" i="20"/>
  <c r="C30" i="20"/>
  <c r="B30" i="20"/>
  <c r="D29" i="20"/>
  <c r="C29" i="20"/>
  <c r="B29" i="20"/>
  <c r="D35" i="20"/>
  <c r="C35" i="20"/>
  <c r="B35" i="20"/>
  <c r="D34" i="20"/>
  <c r="C34" i="20"/>
  <c r="B34" i="20"/>
  <c r="D33" i="20"/>
  <c r="C33" i="20"/>
  <c r="B33" i="20"/>
  <c r="D42" i="20"/>
  <c r="C42" i="20"/>
  <c r="B42" i="20"/>
  <c r="D40" i="20"/>
  <c r="C40" i="20"/>
  <c r="B40" i="20"/>
  <c r="D38" i="20"/>
  <c r="C38" i="20"/>
  <c r="B38" i="20"/>
  <c r="D37" i="20"/>
  <c r="C37" i="20"/>
  <c r="B37" i="20"/>
  <c r="D36" i="20"/>
  <c r="C36" i="20"/>
  <c r="B36" i="20"/>
  <c r="E26" i="20"/>
  <c r="D23" i="20"/>
  <c r="C23" i="20"/>
  <c r="B23" i="20"/>
  <c r="D21" i="20"/>
  <c r="C21" i="20"/>
  <c r="B21" i="20"/>
  <c r="D20" i="20"/>
  <c r="C20" i="20"/>
  <c r="B20" i="20"/>
  <c r="D19" i="20"/>
  <c r="C19" i="20"/>
  <c r="B19" i="20"/>
  <c r="E16" i="20"/>
  <c r="D13" i="20"/>
  <c r="C13" i="20"/>
  <c r="B13" i="20"/>
  <c r="D11" i="20"/>
  <c r="C11" i="20"/>
  <c r="B11" i="20"/>
  <c r="D10" i="20"/>
  <c r="C10" i="20"/>
  <c r="B10" i="20"/>
  <c r="D9" i="20"/>
  <c r="C9" i="20"/>
  <c r="B9" i="20"/>
  <c r="E6" i="20"/>
  <c r="B2" i="20"/>
  <c r="H163" i="1"/>
  <c r="C163" i="1"/>
  <c r="A161" i="1"/>
  <c r="D11" i="19"/>
  <c r="C11" i="19"/>
  <c r="B11" i="19"/>
  <c r="D9" i="19"/>
  <c r="C9" i="19"/>
  <c r="B9" i="19"/>
  <c r="E6" i="19"/>
  <c r="B2" i="19"/>
  <c r="C153" i="1"/>
  <c r="H153" i="1"/>
  <c r="C154" i="1"/>
  <c r="H154" i="1"/>
  <c r="C155" i="1"/>
  <c r="H155" i="1"/>
  <c r="C156" i="1"/>
  <c r="H156" i="1"/>
  <c r="C157" i="1"/>
  <c r="H157" i="1"/>
  <c r="C158" i="1"/>
  <c r="H158" i="1"/>
  <c r="H152" i="1"/>
  <c r="C152" i="1"/>
  <c r="A150" i="1"/>
  <c r="D81" i="18"/>
  <c r="C81" i="18"/>
  <c r="B81" i="18"/>
  <c r="D79" i="18"/>
  <c r="C79" i="18"/>
  <c r="B79" i="18"/>
  <c r="D77" i="18"/>
  <c r="C77" i="18"/>
  <c r="B77" i="18"/>
  <c r="D76" i="18"/>
  <c r="C76" i="18"/>
  <c r="B76" i="18"/>
  <c r="E73" i="18"/>
  <c r="D70" i="18"/>
  <c r="C70" i="18"/>
  <c r="B70" i="18"/>
  <c r="D68" i="18"/>
  <c r="C68" i="18"/>
  <c r="B68" i="18"/>
  <c r="D66" i="18"/>
  <c r="C66" i="18"/>
  <c r="B66" i="18"/>
  <c r="D65" i="18"/>
  <c r="C65" i="18"/>
  <c r="B65" i="18"/>
  <c r="D64" i="18"/>
  <c r="C64" i="18"/>
  <c r="B64" i="18"/>
  <c r="E61" i="18"/>
  <c r="D58" i="18"/>
  <c r="C58" i="18"/>
  <c r="B58" i="18"/>
  <c r="D56" i="18"/>
  <c r="C56" i="18"/>
  <c r="B56" i="18"/>
  <c r="D54" i="18"/>
  <c r="C54" i="18"/>
  <c r="B54" i="18"/>
  <c r="D53" i="18"/>
  <c r="C53" i="18"/>
  <c r="B53" i="18"/>
  <c r="E50" i="18"/>
  <c r="D49" i="18"/>
  <c r="C49" i="18"/>
  <c r="B49" i="18"/>
  <c r="D47" i="18"/>
  <c r="C47" i="18"/>
  <c r="B47" i="18"/>
  <c r="D45" i="18"/>
  <c r="C45" i="18"/>
  <c r="B45" i="18"/>
  <c r="D44" i="18"/>
  <c r="C44" i="18"/>
  <c r="B44" i="18"/>
  <c r="D43" i="18"/>
  <c r="C43" i="18"/>
  <c r="B43" i="18"/>
  <c r="E40" i="18"/>
  <c r="D37" i="18"/>
  <c r="C37" i="18"/>
  <c r="B37" i="18"/>
  <c r="D35" i="18"/>
  <c r="C35" i="18"/>
  <c r="B35" i="18"/>
  <c r="D33" i="18"/>
  <c r="C33" i="18"/>
  <c r="B33" i="18"/>
  <c r="D32" i="18"/>
  <c r="C32" i="18"/>
  <c r="B32" i="18"/>
  <c r="E29" i="18"/>
  <c r="D26" i="18"/>
  <c r="C26" i="18"/>
  <c r="B26" i="18"/>
  <c r="D24" i="18"/>
  <c r="C24" i="18"/>
  <c r="B24" i="18"/>
  <c r="D22" i="18"/>
  <c r="C22" i="18"/>
  <c r="B22" i="18"/>
  <c r="D21" i="18"/>
  <c r="C21" i="18"/>
  <c r="B21" i="18"/>
  <c r="E18" i="18"/>
  <c r="D15" i="18"/>
  <c r="C15" i="18"/>
  <c r="B15" i="18"/>
  <c r="D13" i="18"/>
  <c r="C13" i="18"/>
  <c r="B13" i="18"/>
  <c r="D11" i="18"/>
  <c r="C11" i="18"/>
  <c r="B11" i="18"/>
  <c r="D10" i="18"/>
  <c r="C10" i="18"/>
  <c r="B10" i="18"/>
  <c r="D9" i="18"/>
  <c r="C9" i="18"/>
  <c r="B9" i="18"/>
  <c r="E6" i="18"/>
  <c r="B2" i="18"/>
  <c r="C146" i="1"/>
  <c r="H146" i="1"/>
  <c r="C147" i="1"/>
  <c r="H147" i="1"/>
  <c r="H145" i="1"/>
  <c r="C145" i="1"/>
  <c r="A143" i="1"/>
  <c r="D40" i="17"/>
  <c r="C40" i="17"/>
  <c r="B40" i="17"/>
  <c r="F40" i="17" s="1"/>
  <c r="G40" i="17" s="1"/>
  <c r="D48" i="17"/>
  <c r="C48" i="17"/>
  <c r="B48" i="17"/>
  <c r="D46" i="17"/>
  <c r="C46" i="17"/>
  <c r="B46" i="17"/>
  <c r="D44" i="17"/>
  <c r="C44" i="17"/>
  <c r="B44" i="17"/>
  <c r="D43" i="17"/>
  <c r="C43" i="17"/>
  <c r="B43" i="17"/>
  <c r="F43" i="17" s="1"/>
  <c r="G43" i="17" s="1"/>
  <c r="D42" i="17"/>
  <c r="C42" i="17"/>
  <c r="B42" i="17"/>
  <c r="D41" i="17"/>
  <c r="C41" i="17"/>
  <c r="B41" i="17"/>
  <c r="D39" i="17"/>
  <c r="C39" i="17"/>
  <c r="B39" i="17"/>
  <c r="D38" i="17"/>
  <c r="C38" i="17"/>
  <c r="B38" i="17"/>
  <c r="E35" i="17"/>
  <c r="D25" i="17"/>
  <c r="C25" i="17"/>
  <c r="B25" i="17"/>
  <c r="D32" i="17"/>
  <c r="C32" i="17"/>
  <c r="B32" i="17"/>
  <c r="D30" i="17"/>
  <c r="C30" i="17"/>
  <c r="B30" i="17"/>
  <c r="D28" i="17"/>
  <c r="C28" i="17"/>
  <c r="B28" i="17"/>
  <c r="D27" i="17"/>
  <c r="C27" i="17"/>
  <c r="B27" i="17"/>
  <c r="F27" i="17" s="1"/>
  <c r="G27" i="17" s="1"/>
  <c r="D26" i="17"/>
  <c r="C26" i="17"/>
  <c r="B26" i="17"/>
  <c r="D24" i="17"/>
  <c r="C24" i="17"/>
  <c r="B24" i="17"/>
  <c r="F24" i="17" s="1"/>
  <c r="G24" i="17" s="1"/>
  <c r="D23" i="17"/>
  <c r="C23" i="17"/>
  <c r="B23" i="17"/>
  <c r="E20" i="17"/>
  <c r="B11" i="17"/>
  <c r="C11" i="17"/>
  <c r="D11" i="17"/>
  <c r="D17" i="17"/>
  <c r="C17" i="17"/>
  <c r="B17" i="17"/>
  <c r="D15" i="17"/>
  <c r="C15" i="17"/>
  <c r="B15" i="17"/>
  <c r="D13" i="17"/>
  <c r="C13" i="17"/>
  <c r="B13" i="17"/>
  <c r="D12" i="17"/>
  <c r="C12" i="17"/>
  <c r="B12" i="17"/>
  <c r="F12" i="17" s="1"/>
  <c r="G12" i="17" s="1"/>
  <c r="D10" i="17"/>
  <c r="C10" i="17"/>
  <c r="B10" i="17"/>
  <c r="F10" i="17" s="1"/>
  <c r="G10" i="17" s="1"/>
  <c r="D9" i="17"/>
  <c r="C9" i="17"/>
  <c r="B9" i="17"/>
  <c r="E6" i="17"/>
  <c r="B2" i="17"/>
  <c r="C139" i="1"/>
  <c r="H139" i="1"/>
  <c r="C140" i="1"/>
  <c r="H140" i="1"/>
  <c r="C141" i="1"/>
  <c r="H141" i="1"/>
  <c r="C142" i="1"/>
  <c r="H142" i="1"/>
  <c r="H138" i="1"/>
  <c r="C138" i="1"/>
  <c r="A136" i="1"/>
  <c r="D72" i="16"/>
  <c r="C72" i="16"/>
  <c r="B72" i="16"/>
  <c r="D70" i="16"/>
  <c r="C70" i="16"/>
  <c r="B70" i="16"/>
  <c r="D69" i="16"/>
  <c r="C69" i="16"/>
  <c r="B69" i="16"/>
  <c r="D68" i="16"/>
  <c r="C68" i="16"/>
  <c r="B68" i="16"/>
  <c r="D78" i="16"/>
  <c r="C78" i="16"/>
  <c r="B78" i="16"/>
  <c r="D76" i="16"/>
  <c r="C76" i="16"/>
  <c r="B76" i="16"/>
  <c r="D74" i="16"/>
  <c r="C74" i="16"/>
  <c r="B74" i="16"/>
  <c r="D73" i="16"/>
  <c r="C73" i="16"/>
  <c r="B73" i="16"/>
  <c r="D71" i="16"/>
  <c r="C71" i="16"/>
  <c r="B71" i="16"/>
  <c r="D66" i="16"/>
  <c r="C66" i="16"/>
  <c r="B66" i="16"/>
  <c r="D65" i="16"/>
  <c r="C65" i="16"/>
  <c r="B65" i="16"/>
  <c r="E62" i="16"/>
  <c r="D59" i="16"/>
  <c r="C59" i="16"/>
  <c r="B59" i="16"/>
  <c r="D57" i="16"/>
  <c r="C57" i="16"/>
  <c r="B57" i="16"/>
  <c r="D55" i="16"/>
  <c r="C55" i="16"/>
  <c r="B55" i="16"/>
  <c r="D54" i="16"/>
  <c r="C54" i="16"/>
  <c r="B54" i="16"/>
  <c r="D53" i="16"/>
  <c r="C53" i="16"/>
  <c r="B53" i="16"/>
  <c r="E50" i="16"/>
  <c r="D48" i="16"/>
  <c r="C48" i="16"/>
  <c r="B48" i="16"/>
  <c r="D46" i="16"/>
  <c r="C46" i="16"/>
  <c r="B46" i="16"/>
  <c r="D44" i="16"/>
  <c r="C44" i="16"/>
  <c r="B44" i="16"/>
  <c r="D43" i="16"/>
  <c r="C43" i="16"/>
  <c r="B43" i="16"/>
  <c r="D42" i="16"/>
  <c r="C42" i="16"/>
  <c r="B42" i="16"/>
  <c r="D40" i="16"/>
  <c r="C40" i="16"/>
  <c r="B40" i="16"/>
  <c r="D39" i="16"/>
  <c r="C39" i="16"/>
  <c r="B39" i="16"/>
  <c r="E36" i="16"/>
  <c r="D27" i="16"/>
  <c r="C27" i="16"/>
  <c r="B27" i="16"/>
  <c r="D26" i="16"/>
  <c r="C26" i="16"/>
  <c r="B26" i="16"/>
  <c r="D33" i="16"/>
  <c r="C33" i="16"/>
  <c r="B33" i="16"/>
  <c r="D31" i="16"/>
  <c r="C31" i="16"/>
  <c r="B31" i="16"/>
  <c r="D29" i="16"/>
  <c r="C29" i="16"/>
  <c r="B29" i="16"/>
  <c r="D28" i="16"/>
  <c r="C28" i="16"/>
  <c r="B28" i="16"/>
  <c r="D24" i="16"/>
  <c r="C24" i="16"/>
  <c r="B24" i="16"/>
  <c r="D23" i="16"/>
  <c r="C23" i="16"/>
  <c r="B23" i="16"/>
  <c r="E20" i="16"/>
  <c r="D10" i="16"/>
  <c r="C10" i="16"/>
  <c r="B10" i="16"/>
  <c r="D17" i="16"/>
  <c r="C17" i="16"/>
  <c r="B17" i="16"/>
  <c r="D15" i="16"/>
  <c r="C15" i="16"/>
  <c r="B15" i="16"/>
  <c r="D13" i="16"/>
  <c r="C13" i="16"/>
  <c r="B13" i="16"/>
  <c r="D12" i="16"/>
  <c r="C12" i="16"/>
  <c r="B12" i="16"/>
  <c r="D9" i="16"/>
  <c r="C9" i="16"/>
  <c r="B9" i="16"/>
  <c r="E6" i="16"/>
  <c r="B2" i="16"/>
  <c r="H125" i="1"/>
  <c r="C125" i="1"/>
  <c r="H124" i="1"/>
  <c r="C124" i="1"/>
  <c r="C129" i="1"/>
  <c r="H129" i="1"/>
  <c r="C130" i="1"/>
  <c r="H130" i="1"/>
  <c r="C131" i="1"/>
  <c r="H131" i="1"/>
  <c r="C132" i="1"/>
  <c r="H132" i="1"/>
  <c r="C133" i="1"/>
  <c r="H133" i="1"/>
  <c r="C118" i="1"/>
  <c r="H118" i="1"/>
  <c r="C119" i="1"/>
  <c r="H119" i="1"/>
  <c r="C120" i="1"/>
  <c r="H120" i="1"/>
  <c r="H117" i="1"/>
  <c r="C117" i="1"/>
  <c r="A127" i="1"/>
  <c r="A122" i="1"/>
  <c r="A115" i="1"/>
  <c r="A114" i="1"/>
  <c r="D142" i="15"/>
  <c r="C142" i="15"/>
  <c r="B142" i="15"/>
  <c r="D148" i="15"/>
  <c r="C148" i="15"/>
  <c r="B148" i="15"/>
  <c r="D146" i="15"/>
  <c r="C146" i="15"/>
  <c r="B146" i="15"/>
  <c r="D144" i="15"/>
  <c r="C144" i="15"/>
  <c r="B144" i="15"/>
  <c r="D143" i="15"/>
  <c r="C143" i="15"/>
  <c r="B143" i="15"/>
  <c r="D141" i="15"/>
  <c r="C141" i="15"/>
  <c r="B141" i="15"/>
  <c r="E138" i="15"/>
  <c r="D135" i="15"/>
  <c r="C135" i="15"/>
  <c r="B135" i="15"/>
  <c r="D133" i="15"/>
  <c r="C133" i="15"/>
  <c r="B133" i="15"/>
  <c r="D131" i="15"/>
  <c r="C131" i="15"/>
  <c r="B131" i="15"/>
  <c r="D130" i="15"/>
  <c r="C130" i="15"/>
  <c r="B130" i="15"/>
  <c r="D129" i="15"/>
  <c r="C129" i="15"/>
  <c r="B129" i="15"/>
  <c r="E126" i="15"/>
  <c r="D123" i="15"/>
  <c r="C123" i="15"/>
  <c r="B123" i="15"/>
  <c r="D121" i="15"/>
  <c r="C121" i="15"/>
  <c r="B121" i="15"/>
  <c r="D119" i="15"/>
  <c r="C119" i="15"/>
  <c r="B119" i="15"/>
  <c r="E116" i="15"/>
  <c r="D113" i="15"/>
  <c r="C113" i="15"/>
  <c r="B113" i="15"/>
  <c r="D111" i="15"/>
  <c r="C111" i="15"/>
  <c r="B111" i="15"/>
  <c r="D109" i="15"/>
  <c r="C109" i="15"/>
  <c r="B109" i="15"/>
  <c r="D108" i="15"/>
  <c r="C108" i="15"/>
  <c r="B108" i="15"/>
  <c r="D107" i="15"/>
  <c r="C107" i="15"/>
  <c r="B107" i="15"/>
  <c r="D106" i="15"/>
  <c r="C106" i="15"/>
  <c r="B106" i="15"/>
  <c r="E103" i="15"/>
  <c r="D94" i="15"/>
  <c r="C94" i="15"/>
  <c r="B94" i="15"/>
  <c r="D93" i="15"/>
  <c r="C93" i="15"/>
  <c r="B93" i="15"/>
  <c r="D100" i="15"/>
  <c r="C100" i="15"/>
  <c r="B100" i="15"/>
  <c r="D98" i="15"/>
  <c r="C98" i="15"/>
  <c r="B98" i="15"/>
  <c r="D96" i="15"/>
  <c r="C96" i="15"/>
  <c r="B96" i="15"/>
  <c r="D95" i="15"/>
  <c r="C95" i="15"/>
  <c r="B95" i="15"/>
  <c r="E90" i="15"/>
  <c r="D85" i="15"/>
  <c r="C85" i="15"/>
  <c r="B85" i="15"/>
  <c r="D83" i="15"/>
  <c r="C83" i="15"/>
  <c r="B83" i="15"/>
  <c r="D81" i="15"/>
  <c r="C81" i="15"/>
  <c r="B81" i="15"/>
  <c r="D80" i="15"/>
  <c r="C80" i="15"/>
  <c r="B80" i="15"/>
  <c r="E77" i="15"/>
  <c r="D74" i="15"/>
  <c r="C74" i="15"/>
  <c r="B74" i="15"/>
  <c r="D72" i="15"/>
  <c r="C72" i="15"/>
  <c r="B72" i="15"/>
  <c r="D70" i="15"/>
  <c r="C70" i="15"/>
  <c r="B70" i="15"/>
  <c r="D69" i="15"/>
  <c r="C69" i="15"/>
  <c r="B69" i="15"/>
  <c r="E66" i="15"/>
  <c r="D61" i="15"/>
  <c r="C61" i="15"/>
  <c r="B61" i="15"/>
  <c r="D59" i="15"/>
  <c r="C59" i="15"/>
  <c r="B59" i="15"/>
  <c r="D57" i="15"/>
  <c r="C57" i="15"/>
  <c r="B57" i="15"/>
  <c r="D56" i="15"/>
  <c r="C56" i="15"/>
  <c r="B56" i="15"/>
  <c r="D55" i="15"/>
  <c r="C55" i="15"/>
  <c r="B55" i="15"/>
  <c r="D54" i="15"/>
  <c r="C54" i="15"/>
  <c r="B54" i="15"/>
  <c r="D53" i="15"/>
  <c r="C53" i="15"/>
  <c r="B53" i="15"/>
  <c r="D52" i="15"/>
  <c r="C52" i="15"/>
  <c r="B52" i="15"/>
  <c r="E49" i="15"/>
  <c r="D39" i="15"/>
  <c r="C39" i="15"/>
  <c r="B39" i="15"/>
  <c r="D38" i="15"/>
  <c r="C38" i="15"/>
  <c r="B38" i="15"/>
  <c r="D37" i="15"/>
  <c r="C37" i="15"/>
  <c r="B37" i="15"/>
  <c r="D48" i="15"/>
  <c r="C48" i="15"/>
  <c r="B48" i="15"/>
  <c r="D46" i="15"/>
  <c r="C46" i="15"/>
  <c r="B46" i="15"/>
  <c r="D44" i="15"/>
  <c r="C44" i="15"/>
  <c r="B44" i="15"/>
  <c r="D43" i="15"/>
  <c r="C43" i="15"/>
  <c r="B43" i="15"/>
  <c r="D42" i="15"/>
  <c r="C42" i="15"/>
  <c r="B42" i="15"/>
  <c r="D41" i="15"/>
  <c r="C41" i="15"/>
  <c r="B41" i="15"/>
  <c r="D40" i="15"/>
  <c r="C40" i="15"/>
  <c r="B40" i="15"/>
  <c r="E34" i="15"/>
  <c r="D25" i="15"/>
  <c r="C25" i="15"/>
  <c r="B25" i="15"/>
  <c r="D24" i="15"/>
  <c r="C24" i="15"/>
  <c r="B24" i="15"/>
  <c r="D31" i="15"/>
  <c r="C31" i="15"/>
  <c r="B31" i="15"/>
  <c r="D29" i="15"/>
  <c r="C29" i="15"/>
  <c r="B29" i="15"/>
  <c r="D27" i="15"/>
  <c r="C27" i="15"/>
  <c r="B27" i="15"/>
  <c r="D26" i="15"/>
  <c r="C26" i="15"/>
  <c r="B26" i="15"/>
  <c r="D23" i="15"/>
  <c r="C23" i="15"/>
  <c r="B23" i="15"/>
  <c r="E20" i="15"/>
  <c r="D17" i="15"/>
  <c r="C17" i="15"/>
  <c r="B17" i="15"/>
  <c r="D15" i="15"/>
  <c r="C15" i="15"/>
  <c r="B15" i="15"/>
  <c r="D13" i="15"/>
  <c r="C13" i="15"/>
  <c r="B13" i="15"/>
  <c r="D12" i="15"/>
  <c r="C12" i="15"/>
  <c r="B12" i="15"/>
  <c r="D11" i="15"/>
  <c r="C11" i="15"/>
  <c r="B11" i="15"/>
  <c r="E8" i="15"/>
  <c r="B2" i="15"/>
  <c r="C108" i="1"/>
  <c r="H108" i="1"/>
  <c r="C109" i="1"/>
  <c r="H109" i="1"/>
  <c r="C110" i="1"/>
  <c r="H110" i="1"/>
  <c r="C111" i="1"/>
  <c r="H111" i="1"/>
  <c r="H107" i="1"/>
  <c r="C107" i="1"/>
  <c r="A105" i="1"/>
  <c r="D54" i="14"/>
  <c r="C54" i="14"/>
  <c r="B54" i="14"/>
  <c r="D59" i="14"/>
  <c r="C59" i="14"/>
  <c r="B59" i="14"/>
  <c r="D57" i="14"/>
  <c r="C57" i="14"/>
  <c r="B57" i="14"/>
  <c r="D55" i="14"/>
  <c r="C55" i="14"/>
  <c r="B55" i="14"/>
  <c r="E51" i="14"/>
  <c r="D48" i="14"/>
  <c r="C48" i="14"/>
  <c r="B48" i="14"/>
  <c r="D46" i="14"/>
  <c r="C46" i="14"/>
  <c r="B46" i="14"/>
  <c r="D44" i="14"/>
  <c r="C44" i="14"/>
  <c r="B44" i="14"/>
  <c r="E41" i="14"/>
  <c r="D38" i="14"/>
  <c r="C38" i="14"/>
  <c r="B38" i="14"/>
  <c r="D36" i="14"/>
  <c r="C36" i="14"/>
  <c r="B36" i="14"/>
  <c r="D34" i="14"/>
  <c r="C34" i="14"/>
  <c r="B34" i="14"/>
  <c r="D33" i="14"/>
  <c r="C33" i="14"/>
  <c r="B33" i="14"/>
  <c r="D32" i="14"/>
  <c r="C32" i="14"/>
  <c r="B32" i="14"/>
  <c r="E29" i="14"/>
  <c r="D26" i="14"/>
  <c r="C26" i="14"/>
  <c r="B26" i="14"/>
  <c r="D24" i="14"/>
  <c r="C24" i="14"/>
  <c r="B24" i="14"/>
  <c r="D22" i="14"/>
  <c r="C22" i="14"/>
  <c r="B22" i="14"/>
  <c r="E19" i="14"/>
  <c r="D10" i="14"/>
  <c r="C10" i="14"/>
  <c r="B10" i="14"/>
  <c r="D16" i="14"/>
  <c r="C16" i="14"/>
  <c r="B16" i="14"/>
  <c r="D14" i="14"/>
  <c r="C14" i="14"/>
  <c r="B14" i="14"/>
  <c r="D12" i="14"/>
  <c r="C12" i="14"/>
  <c r="B12" i="14"/>
  <c r="D11" i="14"/>
  <c r="C11" i="14"/>
  <c r="B11" i="14"/>
  <c r="D9" i="14"/>
  <c r="C9" i="14"/>
  <c r="B9" i="14"/>
  <c r="E6" i="14"/>
  <c r="B2" i="14"/>
  <c r="C102" i="1"/>
  <c r="H102" i="1"/>
  <c r="H101" i="1"/>
  <c r="C101" i="1"/>
  <c r="A99" i="1"/>
  <c r="D20" i="13"/>
  <c r="C20" i="13"/>
  <c r="B20" i="13"/>
  <c r="D19" i="13"/>
  <c r="C19" i="13"/>
  <c r="B19" i="13"/>
  <c r="D25" i="13"/>
  <c r="C25" i="13"/>
  <c r="B25" i="13"/>
  <c r="D23" i="13"/>
  <c r="C23" i="13"/>
  <c r="B23" i="13"/>
  <c r="D21" i="13"/>
  <c r="C21" i="13"/>
  <c r="B21" i="13"/>
  <c r="E16" i="13"/>
  <c r="D13" i="13"/>
  <c r="C13" i="13"/>
  <c r="B13" i="13"/>
  <c r="D11" i="13"/>
  <c r="C11" i="13"/>
  <c r="B11" i="13"/>
  <c r="D9" i="13"/>
  <c r="C9" i="13"/>
  <c r="B9" i="13"/>
  <c r="E6" i="13"/>
  <c r="B2" i="13"/>
  <c r="C92" i="1"/>
  <c r="H92" i="1"/>
  <c r="C93" i="1"/>
  <c r="H93" i="1"/>
  <c r="C94" i="1"/>
  <c r="H94" i="1"/>
  <c r="C95" i="1"/>
  <c r="H95" i="1"/>
  <c r="C96" i="1"/>
  <c r="H96" i="1"/>
  <c r="H91" i="1"/>
  <c r="C91" i="1"/>
  <c r="A89" i="1"/>
  <c r="D77" i="12"/>
  <c r="C77" i="12"/>
  <c r="B77" i="12"/>
  <c r="D75" i="12"/>
  <c r="C75" i="12"/>
  <c r="B75" i="12"/>
  <c r="D73" i="12"/>
  <c r="C73" i="12"/>
  <c r="B73" i="12"/>
  <c r="E70" i="12"/>
  <c r="D62" i="12"/>
  <c r="C62" i="12"/>
  <c r="B62" i="12"/>
  <c r="D67" i="12"/>
  <c r="C67" i="12"/>
  <c r="B67" i="12"/>
  <c r="D65" i="12"/>
  <c r="C65" i="12"/>
  <c r="B65" i="12"/>
  <c r="D63" i="12"/>
  <c r="C63" i="12"/>
  <c r="B63" i="12"/>
  <c r="D61" i="12"/>
  <c r="C61" i="12"/>
  <c r="B61" i="12"/>
  <c r="E58" i="12"/>
  <c r="D50" i="12"/>
  <c r="C50" i="12"/>
  <c r="B50" i="12"/>
  <c r="D55" i="12"/>
  <c r="C55" i="12"/>
  <c r="B55" i="12"/>
  <c r="D53" i="12"/>
  <c r="C53" i="12"/>
  <c r="B53" i="12"/>
  <c r="D51" i="12"/>
  <c r="C51" i="12"/>
  <c r="B51" i="12"/>
  <c r="E47" i="12"/>
  <c r="D44" i="12"/>
  <c r="C44" i="12"/>
  <c r="B44" i="12"/>
  <c r="D42" i="12"/>
  <c r="C42" i="12"/>
  <c r="B42" i="12"/>
  <c r="D40" i="12"/>
  <c r="C40" i="12"/>
  <c r="B40" i="12"/>
  <c r="E37" i="12"/>
  <c r="B29" i="12"/>
  <c r="C29" i="12"/>
  <c r="D29" i="12"/>
  <c r="D34" i="12"/>
  <c r="C34" i="12"/>
  <c r="B34" i="12"/>
  <c r="D32" i="12"/>
  <c r="C32" i="12"/>
  <c r="B32" i="12"/>
  <c r="D30" i="12"/>
  <c r="C30" i="12"/>
  <c r="B30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E21" i="12"/>
  <c r="D18" i="12"/>
  <c r="C18" i="12"/>
  <c r="B18" i="12"/>
  <c r="D16" i="12"/>
  <c r="C16" i="12"/>
  <c r="B16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E6" i="12"/>
  <c r="B2" i="12"/>
  <c r="C80" i="1"/>
  <c r="H80" i="1"/>
  <c r="C81" i="1"/>
  <c r="H81" i="1"/>
  <c r="C82" i="1"/>
  <c r="H82" i="1"/>
  <c r="C83" i="1"/>
  <c r="H83" i="1"/>
  <c r="C84" i="1"/>
  <c r="H84" i="1"/>
  <c r="C85" i="1"/>
  <c r="H85" i="1"/>
  <c r="C86" i="1"/>
  <c r="H86" i="1"/>
  <c r="H79" i="1"/>
  <c r="C79" i="1"/>
  <c r="A77" i="1"/>
  <c r="D112" i="11"/>
  <c r="C112" i="11"/>
  <c r="B112" i="11"/>
  <c r="D110" i="11"/>
  <c r="C110" i="11"/>
  <c r="B110" i="11"/>
  <c r="D108" i="11"/>
  <c r="C108" i="11"/>
  <c r="B108" i="11"/>
  <c r="D107" i="11"/>
  <c r="C107" i="11"/>
  <c r="B107" i="11"/>
  <c r="E104" i="11"/>
  <c r="D101" i="11"/>
  <c r="C101" i="11"/>
  <c r="B101" i="11"/>
  <c r="D99" i="11"/>
  <c r="C99" i="11"/>
  <c r="B99" i="11"/>
  <c r="D97" i="11"/>
  <c r="C97" i="11"/>
  <c r="B97" i="11"/>
  <c r="D96" i="11"/>
  <c r="C96" i="11"/>
  <c r="B96" i="11"/>
  <c r="D95" i="11"/>
  <c r="C95" i="11"/>
  <c r="B95" i="11"/>
  <c r="D94" i="11"/>
  <c r="C94" i="11"/>
  <c r="B94" i="11"/>
  <c r="D93" i="11"/>
  <c r="C93" i="11"/>
  <c r="B93" i="11"/>
  <c r="D92" i="11"/>
  <c r="C92" i="11"/>
  <c r="B92" i="11"/>
  <c r="D91" i="11"/>
  <c r="C91" i="11"/>
  <c r="B91" i="11"/>
  <c r="E88" i="11"/>
  <c r="D79" i="11"/>
  <c r="C79" i="11"/>
  <c r="B79" i="11"/>
  <c r="D78" i="11"/>
  <c r="C78" i="11"/>
  <c r="B78" i="11"/>
  <c r="D81" i="11"/>
  <c r="C81" i="11"/>
  <c r="B81" i="11"/>
  <c r="D80" i="11"/>
  <c r="C80" i="11"/>
  <c r="B80" i="11"/>
  <c r="D77" i="11"/>
  <c r="C77" i="11"/>
  <c r="B77" i="11"/>
  <c r="D85" i="11"/>
  <c r="C85" i="11"/>
  <c r="B85" i="11"/>
  <c r="D83" i="11"/>
  <c r="C83" i="11"/>
  <c r="B83" i="11"/>
  <c r="D76" i="11"/>
  <c r="C76" i="11"/>
  <c r="B76" i="11"/>
  <c r="D75" i="11"/>
  <c r="C75" i="11"/>
  <c r="B75" i="11"/>
  <c r="D74" i="11"/>
  <c r="C74" i="11"/>
  <c r="B74" i="11"/>
  <c r="E71" i="11"/>
  <c r="D62" i="11"/>
  <c r="C62" i="11"/>
  <c r="B62" i="11"/>
  <c r="D68" i="11"/>
  <c r="C68" i="11"/>
  <c r="B68" i="11"/>
  <c r="D66" i="11"/>
  <c r="C66" i="11"/>
  <c r="B66" i="11"/>
  <c r="D64" i="11"/>
  <c r="C64" i="11"/>
  <c r="B64" i="11"/>
  <c r="D63" i="11"/>
  <c r="C63" i="11"/>
  <c r="B63" i="11"/>
  <c r="E59" i="11"/>
  <c r="D56" i="11"/>
  <c r="C56" i="11"/>
  <c r="B56" i="11"/>
  <c r="D54" i="11"/>
  <c r="C54" i="11"/>
  <c r="B54" i="11"/>
  <c r="D52" i="11"/>
  <c r="C52" i="11"/>
  <c r="B52" i="11"/>
  <c r="D51" i="11"/>
  <c r="C51" i="11"/>
  <c r="B51" i="11"/>
  <c r="E48" i="11"/>
  <c r="D45" i="11"/>
  <c r="C45" i="11"/>
  <c r="B45" i="11"/>
  <c r="D43" i="11"/>
  <c r="C43" i="11"/>
  <c r="B43" i="11"/>
  <c r="D41" i="11"/>
  <c r="C41" i="11"/>
  <c r="B41" i="11"/>
  <c r="D40" i="11"/>
  <c r="C40" i="11"/>
  <c r="B40" i="11"/>
  <c r="E37" i="11"/>
  <c r="D29" i="11"/>
  <c r="C29" i="11"/>
  <c r="B29" i="11"/>
  <c r="D34" i="11"/>
  <c r="C34" i="11"/>
  <c r="B34" i="11"/>
  <c r="D32" i="11"/>
  <c r="C32" i="11"/>
  <c r="B32" i="11"/>
  <c r="D30" i="11"/>
  <c r="C30" i="11"/>
  <c r="B30" i="1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E21" i="11"/>
  <c r="D14" i="11"/>
  <c r="C14" i="11"/>
  <c r="B14" i="11"/>
  <c r="D13" i="11"/>
  <c r="C13" i="11"/>
  <c r="B13" i="11"/>
  <c r="D12" i="11"/>
  <c r="C12" i="11"/>
  <c r="B12" i="11"/>
  <c r="D18" i="11"/>
  <c r="C18" i="11"/>
  <c r="B18" i="11"/>
  <c r="D16" i="11"/>
  <c r="C16" i="11"/>
  <c r="B16" i="11"/>
  <c r="D11" i="11"/>
  <c r="C11" i="11"/>
  <c r="B11" i="11"/>
  <c r="D10" i="11"/>
  <c r="C10" i="11"/>
  <c r="B10" i="11"/>
  <c r="D9" i="11"/>
  <c r="C9" i="11"/>
  <c r="B9" i="11"/>
  <c r="E6" i="11"/>
  <c r="B2" i="11"/>
  <c r="C67" i="1"/>
  <c r="H67" i="1"/>
  <c r="C68" i="1"/>
  <c r="H68" i="1"/>
  <c r="C69" i="1"/>
  <c r="H69" i="1"/>
  <c r="C70" i="1"/>
  <c r="H70" i="1"/>
  <c r="C71" i="1"/>
  <c r="H71" i="1"/>
  <c r="C72" i="1"/>
  <c r="H72" i="1"/>
  <c r="C73" i="1"/>
  <c r="H73" i="1"/>
  <c r="C74" i="1"/>
  <c r="H74" i="1"/>
  <c r="H66" i="1"/>
  <c r="C66" i="1"/>
  <c r="D111" i="10"/>
  <c r="C111" i="10"/>
  <c r="B111" i="10"/>
  <c r="D109" i="10"/>
  <c r="C109" i="10"/>
  <c r="B109" i="10"/>
  <c r="D107" i="10"/>
  <c r="C107" i="10"/>
  <c r="B107" i="10"/>
  <c r="D106" i="10"/>
  <c r="C106" i="10"/>
  <c r="B106" i="10"/>
  <c r="D105" i="10"/>
  <c r="C105" i="10"/>
  <c r="B105" i="10"/>
  <c r="E102" i="10"/>
  <c r="D99" i="10"/>
  <c r="C99" i="10"/>
  <c r="B99" i="10"/>
  <c r="D97" i="10"/>
  <c r="C97" i="10"/>
  <c r="B97" i="10"/>
  <c r="D95" i="10"/>
  <c r="C95" i="10"/>
  <c r="B95" i="10"/>
  <c r="D94" i="10"/>
  <c r="C94" i="10"/>
  <c r="B94" i="10"/>
  <c r="E91" i="10"/>
  <c r="D88" i="10"/>
  <c r="C88" i="10"/>
  <c r="B88" i="10"/>
  <c r="D86" i="10"/>
  <c r="C86" i="10"/>
  <c r="B86" i="10"/>
  <c r="D84" i="10"/>
  <c r="C84" i="10"/>
  <c r="B84" i="10"/>
  <c r="D83" i="10"/>
  <c r="C83" i="10"/>
  <c r="B83" i="10"/>
  <c r="E80" i="10"/>
  <c r="D72" i="10"/>
  <c r="C72" i="10"/>
  <c r="B72" i="10"/>
  <c r="D77" i="10"/>
  <c r="C77" i="10"/>
  <c r="B77" i="10"/>
  <c r="D75" i="10"/>
  <c r="C75" i="10"/>
  <c r="B75" i="10"/>
  <c r="D73" i="10"/>
  <c r="C73" i="10"/>
  <c r="B73" i="10"/>
  <c r="D71" i="10"/>
  <c r="C71" i="10"/>
  <c r="B71" i="10"/>
  <c r="D70" i="10"/>
  <c r="C70" i="10"/>
  <c r="B70" i="10"/>
  <c r="D69" i="10"/>
  <c r="C69" i="10"/>
  <c r="B69" i="10"/>
  <c r="E66" i="10"/>
  <c r="B59" i="10"/>
  <c r="C59" i="10"/>
  <c r="D59" i="10"/>
  <c r="D63" i="10"/>
  <c r="C63" i="10"/>
  <c r="B63" i="10"/>
  <c r="D61" i="10"/>
  <c r="C61" i="10"/>
  <c r="B61" i="10"/>
  <c r="D58" i="10"/>
  <c r="C58" i="10"/>
  <c r="B58" i="10"/>
  <c r="D57" i="10"/>
  <c r="C57" i="10"/>
  <c r="B57" i="10"/>
  <c r="E54" i="10"/>
  <c r="D53" i="10"/>
  <c r="C53" i="10"/>
  <c r="B53" i="10"/>
  <c r="D51" i="10"/>
  <c r="C51" i="10"/>
  <c r="B51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E43" i="10"/>
  <c r="D35" i="10"/>
  <c r="C35" i="10"/>
  <c r="B35" i="10"/>
  <c r="D40" i="10"/>
  <c r="C40" i="10"/>
  <c r="B40" i="10"/>
  <c r="D38" i="10"/>
  <c r="C38" i="10"/>
  <c r="B38" i="10"/>
  <c r="D36" i="10"/>
  <c r="C36" i="10"/>
  <c r="B36" i="10"/>
  <c r="D34" i="10"/>
  <c r="C34" i="10"/>
  <c r="B34" i="10"/>
  <c r="D33" i="10"/>
  <c r="C33" i="10"/>
  <c r="B33" i="10"/>
  <c r="E30" i="10"/>
  <c r="D27" i="10"/>
  <c r="C27" i="10"/>
  <c r="B27" i="10"/>
  <c r="D25" i="10"/>
  <c r="C25" i="10"/>
  <c r="B25" i="10"/>
  <c r="D23" i="10"/>
  <c r="C23" i="10"/>
  <c r="B23" i="10"/>
  <c r="D22" i="10"/>
  <c r="C22" i="10"/>
  <c r="B22" i="10"/>
  <c r="D21" i="10"/>
  <c r="C21" i="10"/>
  <c r="B21" i="10"/>
  <c r="E18" i="10"/>
  <c r="D15" i="10"/>
  <c r="C15" i="10"/>
  <c r="B15" i="10"/>
  <c r="D13" i="10"/>
  <c r="C13" i="10"/>
  <c r="B13" i="10"/>
  <c r="D11" i="10"/>
  <c r="C11" i="10"/>
  <c r="B11" i="10"/>
  <c r="D10" i="10"/>
  <c r="C10" i="10"/>
  <c r="B10" i="10"/>
  <c r="D9" i="10"/>
  <c r="C9" i="10"/>
  <c r="B9" i="10"/>
  <c r="E6" i="10"/>
  <c r="B2" i="10"/>
  <c r="C59" i="1"/>
  <c r="H59" i="1"/>
  <c r="C60" i="1"/>
  <c r="H60" i="1"/>
  <c r="C61" i="1"/>
  <c r="H61" i="1"/>
  <c r="H58" i="1"/>
  <c r="C58" i="1"/>
  <c r="A5" i="1"/>
  <c r="A17" i="1"/>
  <c r="A25" i="1"/>
  <c r="A39" i="1"/>
  <c r="A51" i="1"/>
  <c r="A56" i="1"/>
  <c r="D54" i="9"/>
  <c r="C54" i="9"/>
  <c r="B54" i="9"/>
  <c r="D52" i="9"/>
  <c r="C52" i="9"/>
  <c r="B52" i="9"/>
  <c r="D50" i="9"/>
  <c r="C50" i="9"/>
  <c r="B50" i="9"/>
  <c r="D49" i="9"/>
  <c r="C49" i="9"/>
  <c r="B49" i="9"/>
  <c r="D48" i="9"/>
  <c r="C48" i="9"/>
  <c r="B48" i="9"/>
  <c r="D47" i="9"/>
  <c r="C47" i="9"/>
  <c r="B47" i="9"/>
  <c r="E44" i="9"/>
  <c r="D41" i="9"/>
  <c r="C41" i="9"/>
  <c r="B41" i="9"/>
  <c r="D39" i="9"/>
  <c r="C39" i="9"/>
  <c r="B39" i="9"/>
  <c r="D37" i="9"/>
  <c r="C37" i="9"/>
  <c r="B37" i="9"/>
  <c r="D36" i="9"/>
  <c r="C36" i="9"/>
  <c r="B36" i="9"/>
  <c r="D35" i="9"/>
  <c r="C35" i="9"/>
  <c r="B35" i="9"/>
  <c r="D34" i="9"/>
  <c r="C34" i="9"/>
  <c r="B34" i="9"/>
  <c r="E31" i="9"/>
  <c r="D28" i="9"/>
  <c r="C28" i="9"/>
  <c r="B28" i="9"/>
  <c r="D26" i="9"/>
  <c r="C26" i="9"/>
  <c r="B26" i="9"/>
  <c r="D24" i="9"/>
  <c r="C24" i="9"/>
  <c r="B24" i="9"/>
  <c r="D23" i="9"/>
  <c r="C23" i="9"/>
  <c r="B23" i="9"/>
  <c r="D22" i="9"/>
  <c r="C22" i="9"/>
  <c r="B22" i="9"/>
  <c r="E19" i="9"/>
  <c r="D16" i="9"/>
  <c r="C16" i="9"/>
  <c r="B16" i="9"/>
  <c r="D14" i="9"/>
  <c r="C14" i="9"/>
  <c r="B14" i="9"/>
  <c r="D12" i="9"/>
  <c r="C12" i="9"/>
  <c r="B12" i="9"/>
  <c r="D11" i="9"/>
  <c r="C11" i="9"/>
  <c r="B11" i="9"/>
  <c r="D10" i="9"/>
  <c r="C10" i="9"/>
  <c r="B10" i="9"/>
  <c r="D9" i="9"/>
  <c r="C9" i="9"/>
  <c r="B9" i="9"/>
  <c r="E6" i="9"/>
  <c r="B2" i="9"/>
  <c r="H53" i="1"/>
  <c r="C53" i="1"/>
  <c r="D13" i="8"/>
  <c r="C13" i="8"/>
  <c r="B13" i="8"/>
  <c r="D11" i="8"/>
  <c r="C11" i="8"/>
  <c r="B11" i="8"/>
  <c r="D17" i="8"/>
  <c r="C17" i="8"/>
  <c r="B17" i="8"/>
  <c r="D15" i="8"/>
  <c r="C15" i="8"/>
  <c r="B15" i="8"/>
  <c r="D12" i="8"/>
  <c r="C12" i="8"/>
  <c r="B12" i="8"/>
  <c r="D10" i="8"/>
  <c r="C10" i="8"/>
  <c r="B10" i="8"/>
  <c r="D9" i="8"/>
  <c r="C9" i="8"/>
  <c r="B9" i="8"/>
  <c r="E6" i="8"/>
  <c r="B2" i="8"/>
  <c r="B2" i="7"/>
  <c r="C42" i="1"/>
  <c r="H42" i="1"/>
  <c r="C43" i="1"/>
  <c r="H43" i="1"/>
  <c r="C44" i="1"/>
  <c r="H44" i="1"/>
  <c r="C45" i="1"/>
  <c r="H45" i="1"/>
  <c r="C46" i="1"/>
  <c r="H46" i="1"/>
  <c r="C47" i="1"/>
  <c r="H47" i="1"/>
  <c r="C48" i="1"/>
  <c r="H48" i="1"/>
  <c r="C49" i="1"/>
  <c r="H49" i="1"/>
  <c r="C50" i="1"/>
  <c r="H50" i="1"/>
  <c r="H41" i="1"/>
  <c r="C41" i="1"/>
  <c r="D129" i="7"/>
  <c r="C129" i="7"/>
  <c r="B129" i="7"/>
  <c r="D128" i="7"/>
  <c r="C128" i="7"/>
  <c r="B128" i="7"/>
  <c r="D138" i="7"/>
  <c r="C138" i="7"/>
  <c r="B138" i="7"/>
  <c r="D136" i="7"/>
  <c r="C136" i="7"/>
  <c r="B136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D130" i="7"/>
  <c r="C130" i="7"/>
  <c r="B130" i="7"/>
  <c r="E125" i="7"/>
  <c r="D117" i="7"/>
  <c r="C117" i="7"/>
  <c r="B117" i="7"/>
  <c r="D116" i="7"/>
  <c r="C116" i="7"/>
  <c r="B116" i="7"/>
  <c r="D122" i="7"/>
  <c r="C122" i="7"/>
  <c r="B122" i="7"/>
  <c r="D120" i="7"/>
  <c r="C120" i="7"/>
  <c r="B120" i="7"/>
  <c r="D118" i="7"/>
  <c r="C118" i="7"/>
  <c r="B118" i="7"/>
  <c r="D115" i="7"/>
  <c r="C115" i="7"/>
  <c r="B115" i="7"/>
  <c r="D114" i="7"/>
  <c r="C114" i="7"/>
  <c r="B114" i="7"/>
  <c r="E111" i="7"/>
  <c r="D108" i="7"/>
  <c r="C108" i="7"/>
  <c r="B108" i="7"/>
  <c r="D106" i="7"/>
  <c r="C106" i="7"/>
  <c r="B106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E98" i="7"/>
  <c r="D95" i="7"/>
  <c r="C95" i="7"/>
  <c r="B95" i="7"/>
  <c r="D93" i="7"/>
  <c r="C93" i="7"/>
  <c r="B93" i="7"/>
  <c r="D91" i="7"/>
  <c r="C91" i="7"/>
  <c r="B91" i="7"/>
  <c r="D90" i="7"/>
  <c r="C90" i="7"/>
  <c r="B90" i="7"/>
  <c r="D89" i="7"/>
  <c r="C89" i="7"/>
  <c r="B89" i="7"/>
  <c r="D88" i="7"/>
  <c r="C88" i="7"/>
  <c r="B88" i="7"/>
  <c r="E85" i="7"/>
  <c r="D82" i="7"/>
  <c r="C82" i="7"/>
  <c r="B82" i="7"/>
  <c r="D80" i="7"/>
  <c r="C80" i="7"/>
  <c r="B80" i="7"/>
  <c r="D78" i="7"/>
  <c r="C78" i="7"/>
  <c r="B78" i="7"/>
  <c r="D77" i="7"/>
  <c r="C77" i="7"/>
  <c r="B77" i="7"/>
  <c r="D76" i="7"/>
  <c r="C76" i="7"/>
  <c r="B76" i="7"/>
  <c r="D75" i="7"/>
  <c r="C75" i="7"/>
  <c r="B75" i="7"/>
  <c r="E72" i="7"/>
  <c r="D69" i="7"/>
  <c r="C69" i="7"/>
  <c r="B69" i="7"/>
  <c r="D67" i="7"/>
  <c r="C67" i="7"/>
  <c r="B67" i="7"/>
  <c r="D65" i="7"/>
  <c r="C65" i="7"/>
  <c r="B65" i="7"/>
  <c r="D64" i="7"/>
  <c r="C64" i="7"/>
  <c r="B64" i="7"/>
  <c r="D63" i="7"/>
  <c r="C63" i="7"/>
  <c r="B63" i="7"/>
  <c r="D62" i="7"/>
  <c r="C62" i="7"/>
  <c r="B62" i="7"/>
  <c r="E59" i="7"/>
  <c r="D49" i="7"/>
  <c r="C49" i="7"/>
  <c r="B49" i="7"/>
  <c r="D56" i="7"/>
  <c r="C56" i="7"/>
  <c r="B56" i="7"/>
  <c r="D54" i="7"/>
  <c r="C54" i="7"/>
  <c r="B54" i="7"/>
  <c r="D52" i="7"/>
  <c r="C52" i="7"/>
  <c r="B52" i="7"/>
  <c r="D51" i="7"/>
  <c r="C51" i="7"/>
  <c r="B51" i="7"/>
  <c r="D50" i="7"/>
  <c r="C50" i="7"/>
  <c r="B50" i="7"/>
  <c r="D48" i="7"/>
  <c r="C48" i="7"/>
  <c r="B48" i="7"/>
  <c r="E45" i="7"/>
  <c r="D42" i="7"/>
  <c r="C42" i="7"/>
  <c r="B42" i="7"/>
  <c r="D40" i="7"/>
  <c r="C40" i="7"/>
  <c r="B40" i="7"/>
  <c r="D38" i="7"/>
  <c r="C38" i="7"/>
  <c r="B38" i="7"/>
  <c r="D37" i="7"/>
  <c r="C37" i="7"/>
  <c r="B37" i="7"/>
  <c r="D36" i="7"/>
  <c r="C36" i="7"/>
  <c r="B36" i="7"/>
  <c r="D35" i="7"/>
  <c r="C35" i="7"/>
  <c r="B35" i="7"/>
  <c r="E32" i="7"/>
  <c r="D29" i="7"/>
  <c r="C29" i="7"/>
  <c r="B29" i="7"/>
  <c r="D27" i="7"/>
  <c r="C27" i="7"/>
  <c r="B27" i="7"/>
  <c r="D25" i="7"/>
  <c r="C25" i="7"/>
  <c r="B25" i="7"/>
  <c r="D24" i="7"/>
  <c r="C24" i="7"/>
  <c r="B24" i="7"/>
  <c r="D23" i="7"/>
  <c r="C23" i="7"/>
  <c r="B23" i="7"/>
  <c r="D22" i="7"/>
  <c r="C22" i="7"/>
  <c r="B22" i="7"/>
  <c r="E19" i="7"/>
  <c r="D16" i="7"/>
  <c r="C16" i="7"/>
  <c r="B16" i="7"/>
  <c r="D14" i="7"/>
  <c r="C14" i="7"/>
  <c r="B14" i="7"/>
  <c r="D12" i="7"/>
  <c r="C12" i="7"/>
  <c r="B12" i="7"/>
  <c r="D11" i="7"/>
  <c r="C11" i="7"/>
  <c r="B11" i="7"/>
  <c r="D10" i="7"/>
  <c r="C10" i="7"/>
  <c r="B10" i="7"/>
  <c r="D9" i="7"/>
  <c r="C9" i="7"/>
  <c r="B9" i="7"/>
  <c r="E6" i="7"/>
  <c r="C28" i="1"/>
  <c r="H28" i="1"/>
  <c r="C29" i="1"/>
  <c r="H29" i="1"/>
  <c r="C30" i="1"/>
  <c r="H30" i="1"/>
  <c r="C31" i="1"/>
  <c r="H31" i="1"/>
  <c r="C32" i="1"/>
  <c r="H32" i="1"/>
  <c r="C33" i="1"/>
  <c r="H33" i="1"/>
  <c r="C34" i="1"/>
  <c r="H34" i="1"/>
  <c r="C35" i="1"/>
  <c r="H35" i="1"/>
  <c r="C36" i="1"/>
  <c r="H36" i="1"/>
  <c r="H27" i="1"/>
  <c r="C27" i="1"/>
  <c r="D146" i="6"/>
  <c r="C146" i="6"/>
  <c r="B146" i="6"/>
  <c r="D144" i="6"/>
  <c r="C144" i="6"/>
  <c r="B144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E135" i="6"/>
  <c r="D132" i="6"/>
  <c r="C132" i="6"/>
  <c r="B132" i="6"/>
  <c r="D130" i="6"/>
  <c r="C130" i="6"/>
  <c r="B130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E121" i="6"/>
  <c r="D112" i="6"/>
  <c r="C112" i="6"/>
  <c r="B112" i="6"/>
  <c r="D118" i="6"/>
  <c r="C118" i="6"/>
  <c r="B118" i="6"/>
  <c r="D116" i="6"/>
  <c r="C116" i="6"/>
  <c r="B116" i="6"/>
  <c r="D114" i="6"/>
  <c r="C114" i="6"/>
  <c r="B114" i="6"/>
  <c r="D113" i="6"/>
  <c r="C113" i="6"/>
  <c r="B113" i="6"/>
  <c r="D111" i="6"/>
  <c r="C111" i="6"/>
  <c r="B111" i="6"/>
  <c r="D110" i="6"/>
  <c r="C110" i="6"/>
  <c r="B110" i="6"/>
  <c r="E107" i="6"/>
  <c r="B99" i="6"/>
  <c r="C99" i="6"/>
  <c r="D99" i="6"/>
  <c r="D104" i="6"/>
  <c r="C104" i="6"/>
  <c r="B104" i="6"/>
  <c r="D102" i="6"/>
  <c r="C102" i="6"/>
  <c r="B102" i="6"/>
  <c r="D100" i="6"/>
  <c r="C100" i="6"/>
  <c r="B100" i="6"/>
  <c r="D98" i="6"/>
  <c r="C98" i="6"/>
  <c r="B98" i="6"/>
  <c r="D97" i="6"/>
  <c r="C97" i="6"/>
  <c r="B97" i="6"/>
  <c r="D96" i="6"/>
  <c r="C96" i="6"/>
  <c r="B96" i="6"/>
  <c r="D95" i="6"/>
  <c r="C95" i="6"/>
  <c r="B95" i="6"/>
  <c r="E92" i="6"/>
  <c r="D84" i="6"/>
  <c r="C84" i="6"/>
  <c r="B84" i="6"/>
  <c r="D83" i="6"/>
  <c r="C83" i="6"/>
  <c r="B83" i="6"/>
  <c r="D89" i="6"/>
  <c r="C89" i="6"/>
  <c r="B89" i="6"/>
  <c r="D87" i="6"/>
  <c r="C87" i="6"/>
  <c r="B87" i="6"/>
  <c r="D85" i="6"/>
  <c r="C85" i="6"/>
  <c r="B85" i="6"/>
  <c r="D82" i="6"/>
  <c r="C82" i="6"/>
  <c r="B82" i="6"/>
  <c r="D81" i="6"/>
  <c r="C81" i="6"/>
  <c r="B81" i="6"/>
  <c r="D80" i="6"/>
  <c r="C80" i="6"/>
  <c r="B80" i="6"/>
  <c r="D79" i="6"/>
  <c r="C79" i="6"/>
  <c r="B79" i="6"/>
  <c r="E76" i="6"/>
  <c r="D73" i="6"/>
  <c r="C73" i="6"/>
  <c r="B73" i="6"/>
  <c r="D71" i="6"/>
  <c r="C71" i="6"/>
  <c r="B71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E62" i="6"/>
  <c r="D59" i="6"/>
  <c r="C59" i="6"/>
  <c r="B59" i="6"/>
  <c r="D57" i="6"/>
  <c r="C57" i="6"/>
  <c r="B57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E48" i="6"/>
  <c r="D45" i="6"/>
  <c r="C45" i="6"/>
  <c r="B45" i="6"/>
  <c r="D43" i="6"/>
  <c r="C43" i="6"/>
  <c r="B43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E34" i="6"/>
  <c r="D31" i="6"/>
  <c r="C31" i="6"/>
  <c r="B31" i="6"/>
  <c r="D29" i="6"/>
  <c r="C29" i="6"/>
  <c r="B29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E20" i="6"/>
  <c r="D11" i="6"/>
  <c r="C11" i="6"/>
  <c r="B11" i="6"/>
  <c r="D10" i="6"/>
  <c r="C10" i="6"/>
  <c r="B10" i="6"/>
  <c r="D17" i="6"/>
  <c r="C17" i="6"/>
  <c r="B17" i="6"/>
  <c r="D15" i="6"/>
  <c r="C15" i="6"/>
  <c r="B15" i="6"/>
  <c r="D13" i="6"/>
  <c r="C13" i="6"/>
  <c r="B13" i="6"/>
  <c r="D12" i="6"/>
  <c r="C12" i="6"/>
  <c r="B12" i="6"/>
  <c r="D9" i="6"/>
  <c r="C9" i="6"/>
  <c r="B9" i="6"/>
  <c r="E6" i="6"/>
  <c r="C20" i="1"/>
  <c r="H20" i="1"/>
  <c r="C21" i="1"/>
  <c r="H21" i="1"/>
  <c r="C22" i="1"/>
  <c r="H22" i="1"/>
  <c r="H19" i="1"/>
  <c r="C19" i="1"/>
  <c r="D54" i="5"/>
  <c r="C54" i="5"/>
  <c r="B54" i="5"/>
  <c r="D52" i="5"/>
  <c r="C52" i="5"/>
  <c r="B52" i="5"/>
  <c r="D50" i="5"/>
  <c r="C50" i="5"/>
  <c r="B50" i="5"/>
  <c r="D49" i="5"/>
  <c r="C49" i="5"/>
  <c r="B49" i="5"/>
  <c r="D48" i="5"/>
  <c r="C48" i="5"/>
  <c r="B48" i="5"/>
  <c r="D47" i="5"/>
  <c r="C47" i="5"/>
  <c r="B47" i="5"/>
  <c r="E44" i="5"/>
  <c r="E31" i="5"/>
  <c r="D41" i="5"/>
  <c r="C41" i="5"/>
  <c r="B41" i="5"/>
  <c r="D39" i="5"/>
  <c r="C39" i="5"/>
  <c r="B39" i="5"/>
  <c r="D37" i="5"/>
  <c r="C37" i="5"/>
  <c r="B37" i="5"/>
  <c r="D36" i="5"/>
  <c r="C36" i="5"/>
  <c r="B36" i="5"/>
  <c r="D35" i="5"/>
  <c r="C35" i="5"/>
  <c r="B35" i="5"/>
  <c r="D34" i="5"/>
  <c r="C34" i="5"/>
  <c r="B34" i="5"/>
  <c r="D23" i="5"/>
  <c r="C23" i="5"/>
  <c r="B23" i="5"/>
  <c r="D28" i="5"/>
  <c r="C28" i="5"/>
  <c r="B28" i="5"/>
  <c r="D26" i="5"/>
  <c r="C26" i="5"/>
  <c r="B26" i="5"/>
  <c r="D24" i="5"/>
  <c r="C24" i="5"/>
  <c r="B24" i="5"/>
  <c r="D22" i="5"/>
  <c r="C22" i="5"/>
  <c r="B22" i="5"/>
  <c r="D21" i="5"/>
  <c r="C21" i="5"/>
  <c r="B21" i="5"/>
  <c r="E18" i="5"/>
  <c r="D10" i="5"/>
  <c r="C10" i="5"/>
  <c r="B10" i="5"/>
  <c r="D11" i="5"/>
  <c r="C11" i="5"/>
  <c r="B11" i="5"/>
  <c r="D15" i="5"/>
  <c r="C15" i="5"/>
  <c r="B15" i="5"/>
  <c r="D9" i="5"/>
  <c r="C9" i="5"/>
  <c r="B9" i="5"/>
  <c r="D13" i="5"/>
  <c r="C13" i="5"/>
  <c r="B13" i="5"/>
  <c r="E6" i="5"/>
  <c r="H8" i="1"/>
  <c r="H9" i="1"/>
  <c r="H10" i="1"/>
  <c r="H11" i="1"/>
  <c r="H12" i="1"/>
  <c r="H13" i="1"/>
  <c r="H14" i="1"/>
  <c r="H7" i="1"/>
  <c r="C8" i="1"/>
  <c r="C9" i="1"/>
  <c r="C10" i="1"/>
  <c r="C11" i="1"/>
  <c r="C12" i="1"/>
  <c r="C13" i="1"/>
  <c r="C14" i="1"/>
  <c r="C7" i="1"/>
  <c r="E6" i="3"/>
  <c r="E14" i="3"/>
  <c r="E22" i="3"/>
  <c r="E30" i="3"/>
  <c r="E39" i="3"/>
  <c r="E48" i="3"/>
  <c r="E66" i="3"/>
  <c r="E57" i="3"/>
  <c r="B72" i="3"/>
  <c r="C72" i="3"/>
  <c r="D72" i="3"/>
  <c r="D73" i="3"/>
  <c r="C73" i="3"/>
  <c r="B73" i="3"/>
  <c r="D70" i="3"/>
  <c r="C70" i="3"/>
  <c r="B70" i="3"/>
  <c r="D63" i="3"/>
  <c r="C63" i="3"/>
  <c r="B63" i="3"/>
  <c r="D61" i="3"/>
  <c r="C61" i="3"/>
  <c r="B61" i="3"/>
  <c r="D54" i="3"/>
  <c r="C54" i="3"/>
  <c r="D52" i="3"/>
  <c r="C52" i="3"/>
  <c r="B52" i="3"/>
  <c r="D45" i="3"/>
  <c r="C45" i="3"/>
  <c r="B45" i="3"/>
  <c r="D43" i="3"/>
  <c r="C43" i="3"/>
  <c r="B43" i="3"/>
  <c r="D36" i="3"/>
  <c r="C36" i="3"/>
  <c r="B36" i="3"/>
  <c r="D34" i="3"/>
  <c r="C34" i="3"/>
  <c r="B34" i="3"/>
  <c r="D26" i="3"/>
  <c r="C26" i="3"/>
  <c r="B26" i="3"/>
  <c r="D18" i="3"/>
  <c r="C18" i="3"/>
  <c r="B18" i="3"/>
  <c r="D10" i="3"/>
  <c r="C10" i="3"/>
  <c r="B10" i="3"/>
  <c r="D128" i="29" l="1"/>
  <c r="E128" i="29"/>
  <c r="C227" i="1"/>
  <c r="H227" i="1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5" i="26"/>
  <c r="R46" i="26"/>
  <c r="R47" i="26"/>
  <c r="F198" i="2" l="1"/>
  <c r="F220" i="2"/>
  <c r="F221" i="2"/>
  <c r="F197" i="2"/>
  <c r="F709" i="2" l="1"/>
  <c r="D26" i="36"/>
  <c r="F715" i="2"/>
  <c r="D27" i="36"/>
  <c r="F144" i="6"/>
  <c r="G144" i="6" s="1"/>
  <c r="H26" i="38" s="1"/>
  <c r="F27" i="7"/>
  <c r="G27" i="7" s="1"/>
  <c r="H28" i="38" s="1"/>
  <c r="F54" i="7"/>
  <c r="G54" i="7" s="1"/>
  <c r="H30" i="38" s="1"/>
  <c r="F67" i="7"/>
  <c r="G67" i="7" s="1"/>
  <c r="H31" i="38" s="1"/>
  <c r="F93" i="7"/>
  <c r="G93" i="7" s="1"/>
  <c r="H33" i="38" s="1"/>
  <c r="F15" i="8"/>
  <c r="G15" i="8" s="1"/>
  <c r="H37" i="38" s="1"/>
  <c r="F14" i="9"/>
  <c r="G14" i="9" s="1"/>
  <c r="H38" i="38" s="1"/>
  <c r="F26" i="9"/>
  <c r="G26" i="9" s="1"/>
  <c r="H39" i="38" s="1"/>
  <c r="F52" i="9"/>
  <c r="G52" i="9" s="1"/>
  <c r="H41" i="38" s="1"/>
  <c r="F61" i="10"/>
  <c r="G61" i="10" s="1"/>
  <c r="H46" i="38" s="1"/>
  <c r="F75" i="10"/>
  <c r="G75" i="10" s="1"/>
  <c r="H47" i="38" s="1"/>
  <c r="F16" i="11"/>
  <c r="G16" i="11" s="1"/>
  <c r="H51" i="38" s="1"/>
  <c r="F32" i="11"/>
  <c r="G32" i="11" s="1"/>
  <c r="H52" i="38" s="1"/>
  <c r="F42" i="12"/>
  <c r="G42" i="12" s="1"/>
  <c r="H61" i="38" s="1"/>
  <c r="F65" i="12"/>
  <c r="G65" i="12" s="1"/>
  <c r="H63" i="38" s="1"/>
  <c r="F24" i="14"/>
  <c r="G24" i="14" s="1"/>
  <c r="H68" i="38" s="1"/>
  <c r="F36" i="14"/>
  <c r="G36" i="14" s="1"/>
  <c r="H69" i="38" s="1"/>
  <c r="F57" i="14"/>
  <c r="G57" i="14" s="1"/>
  <c r="H71" i="38" s="1"/>
  <c r="F13" i="18"/>
  <c r="G13" i="18" s="1"/>
  <c r="H91" i="38" s="1"/>
  <c r="F35" i="18"/>
  <c r="G35" i="18" s="1"/>
  <c r="H93" i="38" s="1"/>
  <c r="F47" i="18"/>
  <c r="G47" i="18" s="1"/>
  <c r="H94" i="38" s="1"/>
  <c r="F11" i="19"/>
  <c r="G11" i="19" s="1"/>
  <c r="H98" i="38" s="1"/>
  <c r="F23" i="20"/>
  <c r="G23" i="20" s="1"/>
  <c r="H100" i="38" s="1"/>
  <c r="F27" i="25"/>
  <c r="G27" i="25" s="1"/>
  <c r="H121" i="38" s="1"/>
  <c r="F45" i="25"/>
  <c r="G45" i="25" s="1"/>
  <c r="H122" i="38" s="1"/>
  <c r="F58" i="25"/>
  <c r="G58" i="25" s="1"/>
  <c r="H123" i="38" s="1"/>
  <c r="F18" i="3"/>
  <c r="G18" i="3" s="1"/>
  <c r="F43" i="3"/>
  <c r="G43" i="3" s="1"/>
  <c r="H9" i="38" s="1"/>
  <c r="F61" i="3"/>
  <c r="G61" i="3" s="1"/>
  <c r="H11" i="38" s="1"/>
  <c r="F52" i="5"/>
  <c r="G52" i="5" s="1"/>
  <c r="H16" i="38" s="1"/>
  <c r="F15" i="6"/>
  <c r="G15" i="6" s="1"/>
  <c r="H17" i="38" s="1"/>
  <c r="F29" i="6"/>
  <c r="G29" i="6" s="1"/>
  <c r="H18" i="38" s="1"/>
  <c r="F57" i="6"/>
  <c r="G57" i="6" s="1"/>
  <c r="H20" i="38" s="1"/>
  <c r="F87" i="6"/>
  <c r="G87" i="6" s="1"/>
  <c r="H22" i="38" s="1"/>
  <c r="F102" i="6"/>
  <c r="G102" i="6" s="1"/>
  <c r="H23" i="38" s="1"/>
  <c r="F116" i="6"/>
  <c r="G116" i="6" s="1"/>
  <c r="H24" i="38" s="1"/>
  <c r="F14" i="7"/>
  <c r="G14" i="7" s="1"/>
  <c r="H27" i="38" s="1"/>
  <c r="F40" i="7"/>
  <c r="G40" i="7" s="1"/>
  <c r="H29" i="38" s="1"/>
  <c r="F13" i="10"/>
  <c r="G13" i="10" s="1"/>
  <c r="H42" i="38" s="1"/>
  <c r="F25" i="10"/>
  <c r="G25" i="10" s="1"/>
  <c r="H43" i="38" s="1"/>
  <c r="F38" i="10"/>
  <c r="G38" i="10" s="1"/>
  <c r="H44" i="38" s="1"/>
  <c r="F51" i="10"/>
  <c r="G51" i="10" s="1"/>
  <c r="H45" i="38" s="1"/>
  <c r="F11" i="13"/>
  <c r="G11" i="13" s="1"/>
  <c r="H65" i="38" s="1"/>
  <c r="F14" i="14"/>
  <c r="G14" i="14" s="1"/>
  <c r="H67" i="38" s="1"/>
  <c r="F56" i="18"/>
  <c r="G56" i="18" s="1"/>
  <c r="H95" i="38" s="1"/>
  <c r="F68" i="18"/>
  <c r="G68" i="18" s="1"/>
  <c r="H96" i="38" s="1"/>
  <c r="F74" i="20"/>
  <c r="G74" i="20" s="1"/>
  <c r="H105" i="38" s="1"/>
  <c r="F104" i="20"/>
  <c r="G104" i="20" s="1"/>
  <c r="H108" i="38" s="1"/>
  <c r="F10" i="3"/>
  <c r="G10" i="3" s="1"/>
  <c r="F26" i="5"/>
  <c r="G26" i="5" s="1"/>
  <c r="H14" i="38" s="1"/>
  <c r="F130" i="6"/>
  <c r="G130" i="6" s="1"/>
  <c r="H25" i="38" s="1"/>
  <c r="F86" i="10"/>
  <c r="G86" i="10" s="1"/>
  <c r="H48" i="38" s="1"/>
  <c r="F43" i="11"/>
  <c r="G43" i="11" s="1"/>
  <c r="H53" i="38" s="1"/>
  <c r="F66" i="11"/>
  <c r="G66" i="11" s="1"/>
  <c r="H55" i="38" s="1"/>
  <c r="F99" i="11"/>
  <c r="G99" i="11" s="1"/>
  <c r="H57" i="38" s="1"/>
  <c r="F16" i="12"/>
  <c r="G16" i="12" s="1"/>
  <c r="H59" i="38" s="1"/>
  <c r="F53" i="12"/>
  <c r="G53" i="12" s="1"/>
  <c r="H62" i="38" s="1"/>
  <c r="F46" i="14"/>
  <c r="G46" i="14" s="1"/>
  <c r="H70" i="38" s="1"/>
  <c r="F79" i="18"/>
  <c r="G79" i="18" s="1"/>
  <c r="H97" i="38" s="1"/>
  <c r="F60" i="20"/>
  <c r="G60" i="20" s="1"/>
  <c r="H103" i="38" s="1"/>
  <c r="F94" i="20"/>
  <c r="G94" i="20" s="1"/>
  <c r="H107" i="38" s="1"/>
  <c r="F14" i="25"/>
  <c r="G14" i="25" s="1"/>
  <c r="H120" i="38" s="1"/>
  <c r="F26" i="3"/>
  <c r="G26" i="3" s="1"/>
  <c r="F34" i="3"/>
  <c r="G34" i="3" s="1"/>
  <c r="H8" i="38" s="1"/>
  <c r="F52" i="3"/>
  <c r="G52" i="3" s="1"/>
  <c r="H10" i="38" s="1"/>
  <c r="F70" i="3"/>
  <c r="G70" i="3" s="1"/>
  <c r="H12" i="38" s="1"/>
  <c r="F13" i="5"/>
  <c r="G13" i="5" s="1"/>
  <c r="H13" i="38" s="1"/>
  <c r="F39" i="5"/>
  <c r="G39" i="5" s="1"/>
  <c r="H15" i="38" s="1"/>
  <c r="F43" i="6"/>
  <c r="G43" i="6" s="1"/>
  <c r="H19" i="38" s="1"/>
  <c r="F71" i="6"/>
  <c r="G71" i="6" s="1"/>
  <c r="H21" i="38" s="1"/>
  <c r="F80" i="7"/>
  <c r="G80" i="7" s="1"/>
  <c r="H32" i="38" s="1"/>
  <c r="F106" i="7"/>
  <c r="G106" i="7" s="1"/>
  <c r="H34" i="38" s="1"/>
  <c r="F120" i="7"/>
  <c r="G120" i="7" s="1"/>
  <c r="H35" i="38" s="1"/>
  <c r="F136" i="7"/>
  <c r="G136" i="7" s="1"/>
  <c r="H36" i="38" s="1"/>
  <c r="F39" i="9"/>
  <c r="G39" i="9" s="1"/>
  <c r="H40" i="38" s="1"/>
  <c r="F97" i="10"/>
  <c r="G97" i="10" s="1"/>
  <c r="H49" i="38" s="1"/>
  <c r="F109" i="10"/>
  <c r="G109" i="10" s="1"/>
  <c r="H50" i="38" s="1"/>
  <c r="F54" i="11"/>
  <c r="G54" i="11" s="1"/>
  <c r="H54" i="38" s="1"/>
  <c r="F83" i="11"/>
  <c r="G83" i="11" s="1"/>
  <c r="H56" i="38" s="1"/>
  <c r="F110" i="11"/>
  <c r="G110" i="11" s="1"/>
  <c r="H58" i="38" s="1"/>
  <c r="F32" i="12"/>
  <c r="G32" i="12" s="1"/>
  <c r="H60" i="38" s="1"/>
  <c r="F75" i="12"/>
  <c r="G75" i="12" s="1"/>
  <c r="H64" i="38" s="1"/>
  <c r="F23" i="13"/>
  <c r="G23" i="13" s="1"/>
  <c r="H66" i="38" s="1"/>
  <c r="F24" i="18"/>
  <c r="G24" i="18" s="1"/>
  <c r="H92" i="38" s="1"/>
  <c r="F13" i="20"/>
  <c r="G13" i="20" s="1"/>
  <c r="H99" i="38" s="1"/>
  <c r="F40" i="20"/>
  <c r="G40" i="20" s="1"/>
  <c r="H101" i="38" s="1"/>
  <c r="F51" i="20"/>
  <c r="G51" i="20" s="1"/>
  <c r="H102" i="38" s="1"/>
  <c r="F68" i="20"/>
  <c r="G68" i="20" s="1"/>
  <c r="H104" i="38" s="1"/>
  <c r="F85" i="20"/>
  <c r="G85" i="20" s="1"/>
  <c r="H106" i="38" s="1"/>
  <c r="F115" i="20"/>
  <c r="G115" i="20" s="1"/>
  <c r="H109" i="38" s="1"/>
  <c r="G22" i="3" l="1"/>
  <c r="F7" i="38" s="1"/>
  <c r="H7" i="38"/>
  <c r="G6" i="3"/>
  <c r="F5" i="38" s="1"/>
  <c r="H5" i="38"/>
  <c r="G14" i="3"/>
  <c r="F6" i="38" s="1"/>
  <c r="H6" i="38"/>
  <c r="F711" i="2"/>
  <c r="D25" i="36"/>
  <c r="I9" i="1" l="1"/>
  <c r="I8" i="1"/>
  <c r="I7" i="1"/>
  <c r="F6" i="29"/>
  <c r="F5" i="29"/>
  <c r="F7" i="29"/>
  <c r="I8" i="36"/>
  <c r="P8" i="36" s="1"/>
  <c r="I17" i="36"/>
  <c r="P17" i="36" s="1"/>
  <c r="I14" i="36"/>
  <c r="P14" i="36" s="1"/>
  <c r="I9" i="36"/>
  <c r="P9" i="36" s="1"/>
  <c r="I10" i="36"/>
  <c r="P10" i="36" s="1"/>
  <c r="F609" i="2" l="1"/>
  <c r="F586" i="2"/>
  <c r="F588" i="2"/>
  <c r="F590" i="2"/>
  <c r="F589" i="2" l="1"/>
  <c r="F587" i="2"/>
  <c r="F610" i="2"/>
  <c r="F127" i="2"/>
  <c r="F129" i="2"/>
  <c r="F130" i="2"/>
  <c r="F131" i="2"/>
  <c r="F132" i="2"/>
  <c r="F133" i="2"/>
  <c r="F134" i="2"/>
  <c r="F135" i="2"/>
  <c r="F120" i="2"/>
  <c r="F121" i="2"/>
  <c r="F122" i="2"/>
  <c r="F123" i="2"/>
  <c r="F124" i="2"/>
  <c r="F216" i="2"/>
  <c r="F174" i="2"/>
  <c r="F165" i="2"/>
  <c r="F167" i="2"/>
  <c r="F168" i="2"/>
  <c r="F169" i="2"/>
  <c r="F170" i="2"/>
  <c r="F175" i="2"/>
  <c r="F218" i="2"/>
  <c r="F176" i="2"/>
  <c r="F179" i="2"/>
  <c r="F191" i="2"/>
  <c r="F193" i="2"/>
  <c r="F194" i="2"/>
  <c r="F195" i="2"/>
  <c r="F196" i="2"/>
  <c r="F206" i="2"/>
  <c r="F208" i="2"/>
  <c r="F210" i="2"/>
  <c r="F201" i="2"/>
  <c r="F180" i="2"/>
  <c r="F182" i="2"/>
  <c r="F514" i="2"/>
  <c r="F223" i="2"/>
  <c r="F224" i="2"/>
  <c r="F186" i="2"/>
  <c r="F226" i="2"/>
  <c r="F219" i="2"/>
  <c r="F188" i="2"/>
  <c r="F229" i="2"/>
  <c r="F763" i="2"/>
  <c r="F729" i="2"/>
  <c r="F739" i="2"/>
  <c r="F799" i="2"/>
  <c r="F819" i="2"/>
  <c r="F821" i="2"/>
  <c r="F835" i="2"/>
  <c r="F779" i="2"/>
  <c r="F793" i="2"/>
  <c r="F731" i="2"/>
  <c r="F744" i="2"/>
  <c r="F805" i="2"/>
  <c r="F780" i="2"/>
  <c r="F770" i="2"/>
  <c r="F833" i="2"/>
  <c r="F233" i="2"/>
  <c r="F235" i="2"/>
  <c r="F246" i="2"/>
  <c r="F274" i="2"/>
  <c r="F284" i="2"/>
  <c r="F249" i="2"/>
  <c r="F251" i="2"/>
  <c r="F275" i="2"/>
  <c r="F253" i="2"/>
  <c r="F255" i="2"/>
  <c r="F257" i="2"/>
  <c r="F260" i="2"/>
  <c r="F262" i="2"/>
  <c r="F264" i="2"/>
  <c r="F266" i="2"/>
  <c r="F268" i="2"/>
  <c r="F270" i="2"/>
  <c r="F753" i="2"/>
  <c r="F755" i="2"/>
  <c r="F299" i="2"/>
  <c r="F301" i="2"/>
  <c r="F305" i="2"/>
  <c r="F307" i="2"/>
  <c r="F309" i="2"/>
  <c r="F325" i="2"/>
  <c r="F416" i="2"/>
  <c r="F332" i="2"/>
  <c r="F336" i="2"/>
  <c r="F337" i="2"/>
  <c r="F340" i="2"/>
  <c r="F349" i="2"/>
  <c r="F358" i="2"/>
  <c r="F342" i="2"/>
  <c r="F344" i="2"/>
  <c r="F365" i="2"/>
  <c r="F372" i="2"/>
  <c r="F374" i="2"/>
  <c r="F381" i="2"/>
  <c r="F383" i="2"/>
  <c r="F400" i="2"/>
  <c r="F405" i="2"/>
  <c r="F407" i="2"/>
  <c r="F384" i="2"/>
  <c r="F68" i="2"/>
  <c r="F413" i="2"/>
  <c r="F427" i="2"/>
  <c r="F429" i="2"/>
  <c r="F435" i="2"/>
  <c r="F437" i="2"/>
  <c r="F442" i="2"/>
  <c r="F449" i="2"/>
  <c r="F451" i="2"/>
  <c r="F453" i="2"/>
  <c r="F455" i="2"/>
  <c r="F523" i="2"/>
  <c r="F537" i="2"/>
  <c r="F539" i="2"/>
  <c r="F566" i="2"/>
  <c r="F568" i="2"/>
  <c r="F561" i="2"/>
  <c r="F548" i="2"/>
  <c r="F553" i="2"/>
  <c r="F555" i="2"/>
  <c r="F550" i="2"/>
  <c r="F574" i="2"/>
  <c r="F559" i="2"/>
  <c r="F577" i="2"/>
  <c r="F591" i="2"/>
  <c r="F594" i="2"/>
  <c r="F612" i="2"/>
  <c r="F613" i="2"/>
  <c r="F615" i="2"/>
  <c r="F616" i="2"/>
  <c r="F620" i="2"/>
  <c r="F596" i="2"/>
  <c r="F600" i="2"/>
  <c r="F604" i="2"/>
  <c r="F605" i="2"/>
  <c r="F676" i="2"/>
  <c r="F630" i="2"/>
  <c r="F632" i="2"/>
  <c r="F634" i="2"/>
  <c r="F635" i="2"/>
  <c r="F649" i="2"/>
  <c r="F658" i="2"/>
  <c r="F636" i="2"/>
  <c r="F661" i="2"/>
  <c r="F638" i="2"/>
  <c r="F662" i="2"/>
  <c r="F669" i="2"/>
  <c r="F671" i="2"/>
  <c r="F457" i="2"/>
  <c r="F459" i="2"/>
  <c r="F461" i="2"/>
  <c r="F463" i="2"/>
  <c r="F465" i="2"/>
  <c r="F467" i="2"/>
  <c r="F469" i="2"/>
  <c r="F471" i="2"/>
  <c r="F473" i="2"/>
  <c r="F475" i="2"/>
  <c r="F477" i="2"/>
  <c r="F641" i="2"/>
  <c r="F693" i="2"/>
  <c r="F697" i="2"/>
  <c r="F63" i="2"/>
  <c r="F61" i="2"/>
  <c r="F74" i="2"/>
  <c r="F76" i="2"/>
  <c r="F78" i="2"/>
  <c r="F85" i="2"/>
  <c r="F86" i="2"/>
  <c r="F100" i="2"/>
  <c r="F102" i="2"/>
  <c r="F92" i="2"/>
  <c r="F109" i="2"/>
  <c r="F112" i="2"/>
  <c r="F113" i="2"/>
  <c r="F178" i="2" l="1"/>
  <c r="F704" i="2"/>
  <c r="F705" i="2"/>
  <c r="F445" i="2"/>
  <c r="F345" i="2"/>
  <c r="F346" i="2"/>
  <c r="F703" i="2"/>
  <c r="F701" i="2"/>
  <c r="F690" i="2"/>
  <c r="F694" i="2"/>
  <c r="F476" i="2"/>
  <c r="F474" i="2"/>
  <c r="F472" i="2"/>
  <c r="F470" i="2"/>
  <c r="F468" i="2"/>
  <c r="F466" i="2"/>
  <c r="F464" i="2"/>
  <c r="F462" i="2"/>
  <c r="F460" i="2"/>
  <c r="F458" i="2"/>
  <c r="F456" i="2"/>
  <c r="F670" i="2"/>
  <c r="F639" i="2"/>
  <c r="F637" i="2"/>
  <c r="F660" i="2"/>
  <c r="F659" i="2"/>
  <c r="F657" i="2"/>
  <c r="F655" i="2"/>
  <c r="F650" i="2"/>
  <c r="F648" i="2"/>
  <c r="F633" i="2"/>
  <c r="F629" i="2"/>
  <c r="F628" i="2"/>
  <c r="F624" i="2"/>
  <c r="F601" i="2"/>
  <c r="F599" i="2"/>
  <c r="F597" i="2"/>
  <c r="F595" i="2"/>
  <c r="F621" i="2"/>
  <c r="F619" i="2"/>
  <c r="F617" i="2"/>
  <c r="F673" i="2"/>
  <c r="F675" i="2"/>
  <c r="F614" i="2"/>
  <c r="F611" i="2"/>
  <c r="F593" i="2"/>
  <c r="F579" i="2"/>
  <c r="F576" i="2"/>
  <c r="F570" i="2"/>
  <c r="F563" i="2"/>
  <c r="F552" i="2"/>
  <c r="F581" i="2"/>
  <c r="F572" i="2"/>
  <c r="F567" i="2"/>
  <c r="F565" i="2"/>
  <c r="F535" i="2"/>
  <c r="F532" i="2"/>
  <c r="F531" i="2"/>
  <c r="F520" i="2"/>
  <c r="F454" i="2"/>
  <c r="F452" i="2"/>
  <c r="F450" i="2"/>
  <c r="F443" i="2"/>
  <c r="F439" i="2"/>
  <c r="F438" i="2"/>
  <c r="F436" i="2"/>
  <c r="F430" i="2"/>
  <c r="F428" i="2"/>
  <c r="F421" i="2"/>
  <c r="F414" i="2"/>
  <c r="F412" i="2"/>
  <c r="F385" i="2"/>
  <c r="F404" i="2"/>
  <c r="F367" i="2"/>
  <c r="F373" i="2"/>
  <c r="F366" i="2"/>
  <c r="F364" i="2"/>
  <c r="F343" i="2"/>
  <c r="F355" i="2"/>
  <c r="F357" i="2"/>
  <c r="F348" i="2"/>
  <c r="F341" i="2"/>
  <c r="F339" i="2"/>
  <c r="F338" i="2"/>
  <c r="F335" i="2"/>
  <c r="F333" i="2"/>
  <c r="F351" i="2"/>
  <c r="F316" i="2"/>
  <c r="F326" i="2"/>
  <c r="F324" i="2"/>
  <c r="F310" i="2"/>
  <c r="F308" i="2"/>
  <c r="F306" i="2"/>
  <c r="F286" i="2"/>
  <c r="F269" i="2"/>
  <c r="F267" i="2"/>
  <c r="F265" i="2"/>
  <c r="F263" i="2"/>
  <c r="F261" i="2"/>
  <c r="F254" i="2"/>
  <c r="F293" i="2"/>
  <c r="F252" i="2"/>
  <c r="F250" i="2"/>
  <c r="F144" i="2"/>
  <c r="F240" i="2"/>
  <c r="F245" i="2"/>
  <c r="F234" i="2"/>
  <c r="F849" i="2"/>
  <c r="F727" i="2"/>
  <c r="F824" i="2"/>
  <c r="F769" i="2"/>
  <c r="F777" i="2"/>
  <c r="F775" i="2"/>
  <c r="F781" i="2"/>
  <c r="F813" i="2"/>
  <c r="F823" i="2"/>
  <c r="F768" i="2"/>
  <c r="F726" i="2"/>
  <c r="F794" i="2"/>
  <c r="F788" i="2"/>
  <c r="F822" i="2"/>
  <c r="F826" i="2"/>
  <c r="F820" i="2"/>
  <c r="F807" i="2"/>
  <c r="F740" i="2"/>
  <c r="F733" i="2"/>
  <c r="F735" i="2"/>
  <c r="F189" i="2"/>
  <c r="F187" i="2"/>
  <c r="F227" i="2"/>
  <c r="F225" i="2"/>
  <c r="F185" i="2"/>
  <c r="F184" i="2"/>
  <c r="F199" i="2"/>
  <c r="F171" i="2"/>
  <c r="F183" i="2"/>
  <c r="F181" i="2"/>
  <c r="F202" i="2"/>
  <c r="F213" i="2"/>
  <c r="F211" i="2"/>
  <c r="F209" i="2"/>
  <c r="F207" i="2"/>
  <c r="F543" i="2"/>
  <c r="F118" i="2"/>
  <c r="F9" i="14"/>
  <c r="G9" i="14" s="1"/>
  <c r="F33" i="14"/>
  <c r="G33" i="14" s="1"/>
  <c r="F111" i="2"/>
  <c r="F81" i="6"/>
  <c r="G81" i="6" s="1"/>
  <c r="F97" i="11"/>
  <c r="G97" i="11" s="1"/>
  <c r="F105" i="2"/>
  <c r="F21" i="13"/>
  <c r="G21" i="13" s="1"/>
  <c r="F90" i="2"/>
  <c r="F25" i="25"/>
  <c r="G25" i="25" s="1"/>
  <c r="F84" i="2"/>
  <c r="F128" i="7"/>
  <c r="G128" i="7" s="1"/>
  <c r="F25" i="11"/>
  <c r="G25" i="11" s="1"/>
  <c r="F78" i="11"/>
  <c r="G78" i="11" s="1"/>
  <c r="F70" i="2"/>
  <c r="F36" i="9"/>
  <c r="G36" i="9" s="1"/>
  <c r="F11" i="8"/>
  <c r="G11" i="8" s="1"/>
  <c r="F11" i="9"/>
  <c r="G11" i="9" s="1"/>
  <c r="F699" i="2"/>
  <c r="F108" i="11"/>
  <c r="G108" i="11" s="1"/>
  <c r="F691" i="2"/>
  <c r="F30" i="11"/>
  <c r="G30" i="11" s="1"/>
  <c r="F12" i="11"/>
  <c r="G12" i="11" s="1"/>
  <c r="F684" i="2"/>
  <c r="F59" i="10"/>
  <c r="G59" i="10" s="1"/>
  <c r="F681" i="2"/>
  <c r="F81" i="11"/>
  <c r="G81" i="11" s="1"/>
  <c r="F686" i="2"/>
  <c r="F49" i="10"/>
  <c r="G49" i="10" s="1"/>
  <c r="F663" i="2"/>
  <c r="F55" i="15"/>
  <c r="G55" i="15" s="1"/>
  <c r="F656" i="2"/>
  <c r="F25" i="15"/>
  <c r="G25" i="15" s="1"/>
  <c r="F39" i="15"/>
  <c r="G39" i="15" s="1"/>
  <c r="F52" i="15"/>
  <c r="G52" i="15" s="1"/>
  <c r="F651" i="2"/>
  <c r="F69" i="15"/>
  <c r="G69" i="15" s="1"/>
  <c r="F80" i="15"/>
  <c r="G80" i="15" s="1"/>
  <c r="F653" i="2"/>
  <c r="F42" i="15"/>
  <c r="G42" i="15" s="1"/>
  <c r="F12" i="15"/>
  <c r="G12" i="15" s="1"/>
  <c r="F602" i="2"/>
  <c r="F142" i="15"/>
  <c r="G142" i="15" s="1"/>
  <c r="F107" i="15"/>
  <c r="G107" i="15" s="1"/>
  <c r="F94" i="15"/>
  <c r="G94" i="15" s="1"/>
  <c r="F598" i="2"/>
  <c r="F54" i="15"/>
  <c r="G54" i="15" s="1"/>
  <c r="F38" i="15"/>
  <c r="G38" i="15" s="1"/>
  <c r="F24" i="15"/>
  <c r="G24" i="15" s="1"/>
  <c r="F645" i="2"/>
  <c r="F81" i="15"/>
  <c r="G81" i="15" s="1"/>
  <c r="F70" i="15"/>
  <c r="G70" i="15" s="1"/>
  <c r="F542" i="2"/>
  <c r="F23" i="25"/>
  <c r="G23" i="25" s="1"/>
  <c r="F534" i="2"/>
  <c r="F11" i="24"/>
  <c r="G11" i="24" s="1"/>
  <c r="F530" i="2"/>
  <c r="F10" i="24"/>
  <c r="G10" i="24" s="1"/>
  <c r="F519" i="2"/>
  <c r="F16" i="23"/>
  <c r="G16" i="23" s="1"/>
  <c r="F517" i="2"/>
  <c r="F38" i="23"/>
  <c r="G38" i="23" s="1"/>
  <c r="F56" i="23"/>
  <c r="G56" i="23" s="1"/>
  <c r="F496" i="2"/>
  <c r="F62" i="23"/>
  <c r="G62" i="23" s="1"/>
  <c r="F515" i="2"/>
  <c r="F60" i="23"/>
  <c r="G60" i="23" s="1"/>
  <c r="F489" i="2"/>
  <c r="F37" i="23"/>
  <c r="G37" i="23" s="1"/>
  <c r="F527" i="2"/>
  <c r="F14" i="23"/>
  <c r="G14" i="23" s="1"/>
  <c r="F503" i="2"/>
  <c r="F77" i="23"/>
  <c r="G77" i="23" s="1"/>
  <c r="F494" i="2"/>
  <c r="F39" i="23"/>
  <c r="G39" i="23" s="1"/>
  <c r="F493" i="2"/>
  <c r="F13" i="23"/>
  <c r="G13" i="23" s="1"/>
  <c r="F499" i="2"/>
  <c r="F55" i="23"/>
  <c r="G55" i="23" s="1"/>
  <c r="F507" i="2"/>
  <c r="F35" i="23"/>
  <c r="G35" i="23" s="1"/>
  <c r="F483" i="2"/>
  <c r="F9" i="22"/>
  <c r="G9" i="22" s="1"/>
  <c r="F25" i="22"/>
  <c r="G25" i="22" s="1"/>
  <c r="F480" i="2"/>
  <c r="F11" i="21"/>
  <c r="G11" i="21" s="1"/>
  <c r="F28" i="21"/>
  <c r="G28" i="21" s="1"/>
  <c r="F441" i="2"/>
  <c r="F27" i="21"/>
  <c r="G27" i="21" s="1"/>
  <c r="F10" i="21"/>
  <c r="G10" i="21" s="1"/>
  <c r="F433" i="2"/>
  <c r="F12" i="21"/>
  <c r="G12" i="21" s="1"/>
  <c r="F424" i="2"/>
  <c r="F38" i="20"/>
  <c r="G38" i="20" s="1"/>
  <c r="F420" i="2"/>
  <c r="F51" i="12"/>
  <c r="G51" i="12" s="1"/>
  <c r="F402" i="2"/>
  <c r="F21" i="18"/>
  <c r="G21" i="18" s="1"/>
  <c r="F10" i="18"/>
  <c r="G10" i="18" s="1"/>
  <c r="F32" i="18"/>
  <c r="G32" i="18" s="1"/>
  <c r="F417" i="2"/>
  <c r="F9" i="13"/>
  <c r="G9" i="13" s="1"/>
  <c r="G65" i="38" s="1"/>
  <c r="F371" i="2"/>
  <c r="F47" i="21"/>
  <c r="G47" i="21" s="1"/>
  <c r="F363" i="2"/>
  <c r="F45" i="21"/>
  <c r="G45" i="21" s="1"/>
  <c r="F378" i="2"/>
  <c r="F43" i="21"/>
  <c r="G43" i="21" s="1"/>
  <c r="F353" i="2"/>
  <c r="F62" i="11"/>
  <c r="G62" i="11" s="1"/>
  <c r="F329" i="2"/>
  <c r="F14" i="11"/>
  <c r="G14" i="11" s="1"/>
  <c r="F30" i="12"/>
  <c r="G30" i="12" s="1"/>
  <c r="F14" i="12"/>
  <c r="G14" i="12" s="1"/>
  <c r="F334" i="2"/>
  <c r="F11" i="6"/>
  <c r="G11" i="6" s="1"/>
  <c r="F25" i="6"/>
  <c r="G25" i="6" s="1"/>
  <c r="F39" i="6"/>
  <c r="G39" i="6" s="1"/>
  <c r="F53" i="6"/>
  <c r="G53" i="6" s="1"/>
  <c r="F67" i="6"/>
  <c r="G67" i="6" s="1"/>
  <c r="F11" i="20"/>
  <c r="G11" i="20" s="1"/>
  <c r="F64" i="11"/>
  <c r="G64" i="11" s="1"/>
  <c r="F11" i="12"/>
  <c r="G11" i="12" s="1"/>
  <c r="F83" i="6"/>
  <c r="G83" i="6" s="1"/>
  <c r="F11" i="11"/>
  <c r="G11" i="11" s="1"/>
  <c r="F26" i="12"/>
  <c r="G26" i="12" s="1"/>
  <c r="F40" i="12"/>
  <c r="G40" i="12" s="1"/>
  <c r="G61" i="38" s="1"/>
  <c r="F331" i="2"/>
  <c r="F112" i="6"/>
  <c r="G112" i="6" s="1"/>
  <c r="F126" i="6"/>
  <c r="G126" i="6" s="1"/>
  <c r="F140" i="6"/>
  <c r="G140" i="6" s="1"/>
  <c r="F322" i="2"/>
  <c r="F73" i="12"/>
  <c r="G73" i="12" s="1"/>
  <c r="G64" i="38" s="1"/>
  <c r="F29" i="12"/>
  <c r="G29" i="12" s="1"/>
  <c r="F50" i="9"/>
  <c r="G50" i="9" s="1"/>
  <c r="F318" i="2"/>
  <c r="F19" i="13"/>
  <c r="G19" i="13" s="1"/>
  <c r="F71" i="10"/>
  <c r="G71" i="10" s="1"/>
  <c r="F58" i="10"/>
  <c r="G58" i="10" s="1"/>
  <c r="F313" i="2"/>
  <c r="F69" i="10"/>
  <c r="G69" i="10" s="1"/>
  <c r="F20" i="13"/>
  <c r="G20" i="13" s="1"/>
  <c r="F57" i="10"/>
  <c r="G57" i="10" s="1"/>
  <c r="F303" i="2"/>
  <c r="F90" i="7"/>
  <c r="G90" i="7" s="1"/>
  <c r="F297" i="2"/>
  <c r="F133" i="7"/>
  <c r="G133" i="7" s="1"/>
  <c r="F24" i="7"/>
  <c r="G24" i="7" s="1"/>
  <c r="F117" i="7"/>
  <c r="G117" i="7" s="1"/>
  <c r="F11" i="7"/>
  <c r="G11" i="7" s="1"/>
  <c r="F37" i="7"/>
  <c r="G37" i="7" s="1"/>
  <c r="F288" i="2"/>
  <c r="F68" i="16"/>
  <c r="G68" i="16" s="1"/>
  <c r="F26" i="16"/>
  <c r="G26" i="16" s="1"/>
  <c r="F243" i="2"/>
  <c r="F54" i="16"/>
  <c r="G54" i="16" s="1"/>
  <c r="F73" i="16"/>
  <c r="G73" i="16" s="1"/>
  <c r="F281" i="2"/>
  <c r="F27" i="16"/>
  <c r="G27" i="16" s="1"/>
  <c r="F69" i="16"/>
  <c r="G69" i="16" s="1"/>
  <c r="F44" i="16"/>
  <c r="G44" i="16" s="1"/>
  <c r="F13" i="16"/>
  <c r="G13" i="16" s="1"/>
  <c r="F279" i="2"/>
  <c r="F43" i="16"/>
  <c r="G43" i="16" s="1"/>
  <c r="F23" i="16"/>
  <c r="G23" i="16" s="1"/>
  <c r="F65" i="16"/>
  <c r="G65" i="16" s="1"/>
  <c r="F232" i="2"/>
  <c r="F58" i="20"/>
  <c r="G58" i="20" s="1"/>
  <c r="F845" i="2"/>
  <c r="L19" i="26"/>
  <c r="F843" i="2"/>
  <c r="F82" i="20"/>
  <c r="G82" i="20" s="1"/>
  <c r="F841" i="2"/>
  <c r="L8" i="27"/>
  <c r="F784" i="2"/>
  <c r="F102" i="20"/>
  <c r="G102" i="20" s="1"/>
  <c r="G108" i="38" s="1"/>
  <c r="F765" i="2"/>
  <c r="L13" i="26"/>
  <c r="F761" i="2"/>
  <c r="L17" i="26"/>
  <c r="F741" i="2"/>
  <c r="L10" i="26"/>
  <c r="F828" i="2"/>
  <c r="F803" i="2"/>
  <c r="F203" i="2"/>
  <c r="F25" i="17"/>
  <c r="G25" i="17" s="1"/>
  <c r="F212" i="2"/>
  <c r="F11" i="17"/>
  <c r="G11" i="17" s="1"/>
  <c r="F26" i="17"/>
  <c r="G26" i="17" s="1"/>
  <c r="F42" i="17"/>
  <c r="G42" i="17" s="1"/>
  <c r="F192" i="2"/>
  <c r="F9" i="17"/>
  <c r="G9" i="17" s="1"/>
  <c r="F23" i="17"/>
  <c r="G23" i="17" s="1"/>
  <c r="F41" i="17"/>
  <c r="G41" i="17" s="1"/>
  <c r="F215" i="2"/>
  <c r="F38" i="17"/>
  <c r="G38" i="17" s="1"/>
  <c r="F116" i="2"/>
  <c r="F12" i="14"/>
  <c r="G12" i="14" s="1"/>
  <c r="F32" i="14"/>
  <c r="G32" i="14" s="1"/>
  <c r="F54" i="14"/>
  <c r="G54" i="14" s="1"/>
  <c r="F98" i="2"/>
  <c r="F23" i="5"/>
  <c r="G23" i="5" s="1"/>
  <c r="F127" i="6"/>
  <c r="G127" i="6" s="1"/>
  <c r="F11" i="25"/>
  <c r="G11" i="25" s="1"/>
  <c r="F36" i="5"/>
  <c r="G36" i="5" s="1"/>
  <c r="F40" i="6"/>
  <c r="G40" i="6" s="1"/>
  <c r="F68" i="6"/>
  <c r="G68" i="6" s="1"/>
  <c r="F93" i="11"/>
  <c r="G93" i="11" s="1"/>
  <c r="F30" i="20"/>
  <c r="G30" i="20" s="1"/>
  <c r="F92" i="20"/>
  <c r="G92" i="20" s="1"/>
  <c r="F33" i="23"/>
  <c r="G33" i="23" s="1"/>
  <c r="F53" i="23"/>
  <c r="G53" i="23" s="1"/>
  <c r="F84" i="6"/>
  <c r="G84" i="6" s="1"/>
  <c r="F141" i="6"/>
  <c r="G141" i="6" s="1"/>
  <c r="F18" i="23"/>
  <c r="G18" i="23" s="1"/>
  <c r="F40" i="25"/>
  <c r="G40" i="25" s="1"/>
  <c r="F10" i="5"/>
  <c r="G10" i="5" s="1"/>
  <c r="F49" i="5"/>
  <c r="G49" i="5" s="1"/>
  <c r="F12" i="6"/>
  <c r="G12" i="6" s="1"/>
  <c r="F26" i="6"/>
  <c r="G26" i="6" s="1"/>
  <c r="F54" i="6"/>
  <c r="G54" i="6" s="1"/>
  <c r="F98" i="6"/>
  <c r="G98" i="6" s="1"/>
  <c r="F113" i="6"/>
  <c r="G113" i="6" s="1"/>
  <c r="F89" i="2"/>
  <c r="F11" i="5"/>
  <c r="G11" i="5" s="1"/>
  <c r="F37" i="5"/>
  <c r="G37" i="5" s="1"/>
  <c r="F13" i="6"/>
  <c r="G13" i="6" s="1"/>
  <c r="F100" i="6"/>
  <c r="G100" i="6" s="1"/>
  <c r="F12" i="7"/>
  <c r="G12" i="7" s="1"/>
  <c r="F38" i="7"/>
  <c r="G38" i="7" s="1"/>
  <c r="F78" i="7"/>
  <c r="G78" i="7" s="1"/>
  <c r="F104" i="7"/>
  <c r="G104" i="7" s="1"/>
  <c r="F134" i="7"/>
  <c r="G134" i="7" s="1"/>
  <c r="F37" i="9"/>
  <c r="G37" i="9" s="1"/>
  <c r="F80" i="11"/>
  <c r="G80" i="11" s="1"/>
  <c r="F13" i="12"/>
  <c r="G13" i="12" s="1"/>
  <c r="F31" i="20"/>
  <c r="G31" i="20" s="1"/>
  <c r="F91" i="20"/>
  <c r="G91" i="20" s="1"/>
  <c r="F128" i="6"/>
  <c r="G128" i="6" s="1"/>
  <c r="F142" i="6"/>
  <c r="G142" i="6" s="1"/>
  <c r="F25" i="7"/>
  <c r="G25" i="7" s="1"/>
  <c r="F52" i="7"/>
  <c r="G52" i="7" s="1"/>
  <c r="F12" i="8"/>
  <c r="G12" i="8" s="1"/>
  <c r="F12" i="9"/>
  <c r="G12" i="9" s="1"/>
  <c r="F84" i="10"/>
  <c r="G84" i="10" s="1"/>
  <c r="F28" i="12"/>
  <c r="G28" i="12" s="1"/>
  <c r="F41" i="25"/>
  <c r="G41" i="25" s="1"/>
  <c r="F50" i="5"/>
  <c r="G50" i="5" s="1"/>
  <c r="F27" i="6"/>
  <c r="G27" i="6" s="1"/>
  <c r="F41" i="6"/>
  <c r="G41" i="6" s="1"/>
  <c r="F55" i="6"/>
  <c r="G55" i="6" s="1"/>
  <c r="F69" i="6"/>
  <c r="G69" i="6" s="1"/>
  <c r="F85" i="6"/>
  <c r="G85" i="6" s="1"/>
  <c r="F114" i="6"/>
  <c r="G114" i="6" s="1"/>
  <c r="F118" i="7"/>
  <c r="G118" i="7" s="1"/>
  <c r="F49" i="9"/>
  <c r="G49" i="9" s="1"/>
  <c r="F72" i="10"/>
  <c r="G72" i="10" s="1"/>
  <c r="F28" i="11"/>
  <c r="G28" i="11" s="1"/>
  <c r="F94" i="11"/>
  <c r="G94" i="11" s="1"/>
  <c r="F24" i="5"/>
  <c r="G24" i="5" s="1"/>
  <c r="F65" i="7"/>
  <c r="G65" i="7" s="1"/>
  <c r="F91" i="7"/>
  <c r="G91" i="7" s="1"/>
  <c r="F24" i="9"/>
  <c r="G24" i="9" s="1"/>
  <c r="F35" i="10"/>
  <c r="G35" i="10" s="1"/>
  <c r="F48" i="10"/>
  <c r="G48" i="10" s="1"/>
  <c r="F63" i="12"/>
  <c r="G63" i="12" s="1"/>
  <c r="F12" i="25"/>
  <c r="G12" i="25" s="1"/>
  <c r="F82" i="2"/>
  <c r="F10" i="8"/>
  <c r="G10" i="8" s="1"/>
  <c r="F848" i="2"/>
  <c r="F108" i="2"/>
  <c r="F103" i="7"/>
  <c r="G103" i="7" s="1"/>
  <c r="F91" i="2"/>
  <c r="F30" i="21"/>
  <c r="G30" i="21" s="1"/>
  <c r="F17" i="23"/>
  <c r="G17" i="23" s="1"/>
  <c r="F15" i="21"/>
  <c r="G15" i="21" s="1"/>
  <c r="F32" i="23"/>
  <c r="G32" i="23" s="1"/>
  <c r="F52" i="23"/>
  <c r="G52" i="23" s="1"/>
  <c r="F24" i="25"/>
  <c r="G24" i="25" s="1"/>
  <c r="F99" i="2"/>
  <c r="F11" i="10"/>
  <c r="G11" i="10" s="1"/>
  <c r="F95" i="10"/>
  <c r="G95" i="10" s="1"/>
  <c r="F106" i="10"/>
  <c r="G106" i="10" s="1"/>
  <c r="F79" i="11"/>
  <c r="G79" i="11" s="1"/>
  <c r="F14" i="22"/>
  <c r="G14" i="22" s="1"/>
  <c r="F23" i="10"/>
  <c r="G23" i="10" s="1"/>
  <c r="F131" i="15"/>
  <c r="G131" i="15" s="1"/>
  <c r="F21" i="20"/>
  <c r="G21" i="20" s="1"/>
  <c r="F28" i="22"/>
  <c r="G28" i="22" s="1"/>
  <c r="F56" i="25"/>
  <c r="G56" i="25" s="1"/>
  <c r="G123" i="38" s="1"/>
  <c r="F702" i="2"/>
  <c r="F9" i="19"/>
  <c r="G9" i="19" s="1"/>
  <c r="F682" i="2"/>
  <c r="F73" i="10"/>
  <c r="G73" i="10" s="1"/>
  <c r="F687" i="2"/>
  <c r="F36" i="10"/>
  <c r="G36" i="10" s="1"/>
  <c r="F640" i="2"/>
  <c r="F95" i="15"/>
  <c r="G95" i="15" s="1"/>
  <c r="F143" i="15"/>
  <c r="G143" i="15" s="1"/>
  <c r="F108" i="15"/>
  <c r="G108" i="15" s="1"/>
  <c r="F668" i="2"/>
  <c r="F113" i="20"/>
  <c r="G113" i="20" s="1"/>
  <c r="F678" i="2"/>
  <c r="F40" i="15"/>
  <c r="G40" i="15" s="1"/>
  <c r="F26" i="15"/>
  <c r="G26" i="15" s="1"/>
  <c r="F665" i="2"/>
  <c r="F11" i="15"/>
  <c r="G11" i="15" s="1"/>
  <c r="F44" i="15"/>
  <c r="G44" i="15" s="1"/>
  <c r="F606" i="2"/>
  <c r="F56" i="15"/>
  <c r="G56" i="15" s="1"/>
  <c r="F631" i="2"/>
  <c r="F27" i="15"/>
  <c r="G27" i="15" s="1"/>
  <c r="F57" i="15"/>
  <c r="G57" i="15" s="1"/>
  <c r="F41" i="15"/>
  <c r="G41" i="15" s="1"/>
  <c r="F623" i="2"/>
  <c r="F53" i="15"/>
  <c r="G53" i="15" s="1"/>
  <c r="F23" i="15"/>
  <c r="G23" i="15" s="1"/>
  <c r="F37" i="15"/>
  <c r="G37" i="15" s="1"/>
  <c r="F603" i="2"/>
  <c r="F93" i="15"/>
  <c r="G93" i="15" s="1"/>
  <c r="F119" i="15"/>
  <c r="G119" i="15" s="1"/>
  <c r="G80" i="38" s="1"/>
  <c r="F129" i="15"/>
  <c r="G129" i="15" s="1"/>
  <c r="F106" i="15"/>
  <c r="G106" i="15" s="1"/>
  <c r="F10" i="22"/>
  <c r="G10" i="22" s="1"/>
  <c r="F141" i="15"/>
  <c r="G141" i="15" s="1"/>
  <c r="F538" i="2"/>
  <c r="F9" i="24"/>
  <c r="G9" i="24" s="1"/>
  <c r="F518" i="2"/>
  <c r="F58" i="23"/>
  <c r="G58" i="23" s="1"/>
  <c r="F511" i="2"/>
  <c r="F76" i="23"/>
  <c r="G76" i="23" s="1"/>
  <c r="F512" i="2"/>
  <c r="F15" i="23"/>
  <c r="G15" i="23" s="1"/>
  <c r="F525" i="2"/>
  <c r="F40" i="23"/>
  <c r="G40" i="23" s="1"/>
  <c r="F491" i="2"/>
  <c r="F75" i="23"/>
  <c r="G75" i="23" s="1"/>
  <c r="F504" i="2"/>
  <c r="F63" i="23"/>
  <c r="G63" i="23" s="1"/>
  <c r="F502" i="2"/>
  <c r="F59" i="23"/>
  <c r="G59" i="23" s="1"/>
  <c r="F501" i="2"/>
  <c r="F61" i="23"/>
  <c r="G61" i="23" s="1"/>
  <c r="F509" i="2"/>
  <c r="F12" i="23"/>
  <c r="G12" i="23" s="1"/>
  <c r="F522" i="2"/>
  <c r="F57" i="23"/>
  <c r="G57" i="23" s="1"/>
  <c r="F498" i="2"/>
  <c r="F20" i="23"/>
  <c r="G20" i="23" s="1"/>
  <c r="F36" i="23"/>
  <c r="G36" i="23" s="1"/>
  <c r="F506" i="2"/>
  <c r="F11" i="23"/>
  <c r="G11" i="23" s="1"/>
  <c r="F486" i="2"/>
  <c r="F26" i="22"/>
  <c r="G26" i="22" s="1"/>
  <c r="F12" i="22"/>
  <c r="G12" i="22" s="1"/>
  <c r="F444" i="2"/>
  <c r="F13" i="21"/>
  <c r="G13" i="21" s="1"/>
  <c r="F434" i="2"/>
  <c r="F26" i="21"/>
  <c r="G26" i="21" s="1"/>
  <c r="F9" i="21"/>
  <c r="G9" i="21" s="1"/>
  <c r="F425" i="2"/>
  <c r="F37" i="20"/>
  <c r="G37" i="20" s="1"/>
  <c r="F410" i="2"/>
  <c r="F76" i="18"/>
  <c r="G76" i="18" s="1"/>
  <c r="F395" i="2"/>
  <c r="F54" i="18"/>
  <c r="G54" i="18" s="1"/>
  <c r="F45" i="18"/>
  <c r="G45" i="18" s="1"/>
  <c r="F397" i="2"/>
  <c r="F11" i="18"/>
  <c r="G11" i="18" s="1"/>
  <c r="F408" i="2"/>
  <c r="F9" i="18"/>
  <c r="G9" i="18" s="1"/>
  <c r="F406" i="2"/>
  <c r="F33" i="18"/>
  <c r="G33" i="18" s="1"/>
  <c r="F392" i="2"/>
  <c r="F44" i="18"/>
  <c r="G44" i="18" s="1"/>
  <c r="F65" i="18"/>
  <c r="G65" i="18" s="1"/>
  <c r="F382" i="2"/>
  <c r="F64" i="18"/>
  <c r="G64" i="18" s="1"/>
  <c r="F53" i="18"/>
  <c r="G53" i="18" s="1"/>
  <c r="F77" i="18"/>
  <c r="G77" i="18" s="1"/>
  <c r="F369" i="2"/>
  <c r="F46" i="21"/>
  <c r="G46" i="21" s="1"/>
  <c r="F361" i="2"/>
  <c r="F44" i="21"/>
  <c r="G44" i="21" s="1"/>
  <c r="F376" i="2"/>
  <c r="F42" i="21"/>
  <c r="G42" i="21" s="1"/>
  <c r="F352" i="2"/>
  <c r="F13" i="11"/>
  <c r="G13" i="11" s="1"/>
  <c r="F320" i="2"/>
  <c r="F48" i="5"/>
  <c r="G48" i="5" s="1"/>
  <c r="F111" i="6"/>
  <c r="G111" i="6" s="1"/>
  <c r="F139" i="6"/>
  <c r="G139" i="6" s="1"/>
  <c r="F47" i="10"/>
  <c r="G47" i="10" s="1"/>
  <c r="F83" i="10"/>
  <c r="G83" i="10" s="1"/>
  <c r="F105" i="10"/>
  <c r="G105" i="10" s="1"/>
  <c r="F26" i="11"/>
  <c r="G26" i="11" s="1"/>
  <c r="F9" i="12"/>
  <c r="G9" i="12" s="1"/>
  <c r="F109" i="15"/>
  <c r="G109" i="15" s="1"/>
  <c r="F144" i="15"/>
  <c r="G144" i="15" s="1"/>
  <c r="F90" i="20"/>
  <c r="G90" i="20" s="1"/>
  <c r="F13" i="22"/>
  <c r="G13" i="22" s="1"/>
  <c r="F27" i="22"/>
  <c r="G27" i="22" s="1"/>
  <c r="F34" i="23"/>
  <c r="G34" i="23" s="1"/>
  <c r="F54" i="23"/>
  <c r="G54" i="23" s="1"/>
  <c r="F10" i="25"/>
  <c r="G10" i="25" s="1"/>
  <c r="F9" i="5"/>
  <c r="G9" i="5" s="1"/>
  <c r="F24" i="6"/>
  <c r="G24" i="6" s="1"/>
  <c r="F52" i="6"/>
  <c r="G52" i="6" s="1"/>
  <c r="F63" i="7"/>
  <c r="G63" i="7" s="1"/>
  <c r="F89" i="7"/>
  <c r="G89" i="7" s="1"/>
  <c r="F115" i="7"/>
  <c r="G115" i="7" s="1"/>
  <c r="F48" i="9"/>
  <c r="G48" i="9" s="1"/>
  <c r="F94" i="10"/>
  <c r="G94" i="10" s="1"/>
  <c r="F24" i="12"/>
  <c r="G24" i="12" s="1"/>
  <c r="F130" i="15"/>
  <c r="G130" i="15" s="1"/>
  <c r="F19" i="20"/>
  <c r="G19" i="20" s="1"/>
  <c r="F35" i="5"/>
  <c r="G35" i="5" s="1"/>
  <c r="F97" i="6"/>
  <c r="G97" i="6" s="1"/>
  <c r="F125" i="6"/>
  <c r="G125" i="6" s="1"/>
  <c r="F10" i="7"/>
  <c r="G10" i="7" s="1"/>
  <c r="F36" i="7"/>
  <c r="G36" i="7" s="1"/>
  <c r="F76" i="7"/>
  <c r="G76" i="7" s="1"/>
  <c r="F102" i="7"/>
  <c r="G102" i="7" s="1"/>
  <c r="F23" i="9"/>
  <c r="G23" i="9" s="1"/>
  <c r="F35" i="9"/>
  <c r="G35" i="9" s="1"/>
  <c r="F74" i="11"/>
  <c r="G74" i="11" s="1"/>
  <c r="F61" i="12"/>
  <c r="G61" i="12" s="1"/>
  <c r="F29" i="20"/>
  <c r="G29" i="20" s="1"/>
  <c r="F14" i="21"/>
  <c r="G14" i="21" s="1"/>
  <c r="F22" i="5"/>
  <c r="G22" i="5" s="1"/>
  <c r="F10" i="6"/>
  <c r="G10" i="6" s="1"/>
  <c r="F38" i="6"/>
  <c r="G38" i="6" s="1"/>
  <c r="F66" i="6"/>
  <c r="G66" i="6" s="1"/>
  <c r="F82" i="6"/>
  <c r="G82" i="6" s="1"/>
  <c r="F23" i="7"/>
  <c r="G23" i="7" s="1"/>
  <c r="F50" i="7"/>
  <c r="G50" i="7" s="1"/>
  <c r="F131" i="7"/>
  <c r="G131" i="7" s="1"/>
  <c r="F9" i="8"/>
  <c r="G9" i="8" s="1"/>
  <c r="F10" i="9"/>
  <c r="G10" i="9" s="1"/>
  <c r="F10" i="10"/>
  <c r="G10" i="10" s="1"/>
  <c r="F22" i="10"/>
  <c r="G22" i="10" s="1"/>
  <c r="F34" i="10"/>
  <c r="G34" i="10" s="1"/>
  <c r="F70" i="10"/>
  <c r="G70" i="10" s="1"/>
  <c r="F91" i="11"/>
  <c r="G91" i="11" s="1"/>
  <c r="F96" i="15"/>
  <c r="G96" i="15" s="1"/>
  <c r="F29" i="21"/>
  <c r="G29" i="21" s="1"/>
  <c r="F19" i="23"/>
  <c r="G19" i="23" s="1"/>
  <c r="F39" i="25"/>
  <c r="G39" i="25" s="1"/>
  <c r="F315" i="2"/>
  <c r="F22" i="7"/>
  <c r="G22" i="7" s="1"/>
  <c r="F62" i="7"/>
  <c r="G62" i="7" s="1"/>
  <c r="F88" i="7"/>
  <c r="G88" i="7" s="1"/>
  <c r="F114" i="7"/>
  <c r="G114" i="7" s="1"/>
  <c r="F130" i="7"/>
  <c r="G130" i="7" s="1"/>
  <c r="F9" i="9"/>
  <c r="G9" i="9" s="1"/>
  <c r="F47" i="9"/>
  <c r="G47" i="9" s="1"/>
  <c r="F21" i="10"/>
  <c r="G21" i="10" s="1"/>
  <c r="F25" i="12"/>
  <c r="G25" i="12" s="1"/>
  <c r="F9" i="7"/>
  <c r="G9" i="7" s="1"/>
  <c r="F35" i="7"/>
  <c r="G35" i="7" s="1"/>
  <c r="F22" i="9"/>
  <c r="G22" i="9" s="1"/>
  <c r="F46" i="10"/>
  <c r="G46" i="10" s="1"/>
  <c r="F75" i="11"/>
  <c r="G75" i="11" s="1"/>
  <c r="F10" i="12"/>
  <c r="G10" i="12" s="1"/>
  <c r="F49" i="7"/>
  <c r="G49" i="7" s="1"/>
  <c r="F9" i="10"/>
  <c r="G9" i="10" s="1"/>
  <c r="F33" i="10"/>
  <c r="G33" i="10" s="1"/>
  <c r="F62" i="12"/>
  <c r="G62" i="12" s="1"/>
  <c r="F22" i="18"/>
  <c r="G22" i="18" s="1"/>
  <c r="F75" i="7"/>
  <c r="G75" i="7" s="1"/>
  <c r="F101" i="7"/>
  <c r="G101" i="7" s="1"/>
  <c r="F34" i="9"/>
  <c r="G34" i="9" s="1"/>
  <c r="F27" i="11"/>
  <c r="G27" i="11" s="1"/>
  <c r="F304" i="2"/>
  <c r="F80" i="6"/>
  <c r="G80" i="6" s="1"/>
  <c r="F95" i="11"/>
  <c r="G95" i="11" s="1"/>
  <c r="F302" i="2"/>
  <c r="F77" i="7"/>
  <c r="G77" i="7" s="1"/>
  <c r="F300" i="2"/>
  <c r="F51" i="7"/>
  <c r="G51" i="7" s="1"/>
  <c r="F298" i="2"/>
  <c r="F64" i="7"/>
  <c r="G64" i="7" s="1"/>
  <c r="F248" i="2"/>
  <c r="F67" i="16"/>
  <c r="G67" i="16" s="1"/>
  <c r="F25" i="16"/>
  <c r="G25" i="16" s="1"/>
  <c r="F11" i="16"/>
  <c r="G11" i="16" s="1"/>
  <c r="F41" i="16"/>
  <c r="G41" i="16" s="1"/>
  <c r="F283" i="2"/>
  <c r="F28" i="16"/>
  <c r="G28" i="16" s="1"/>
  <c r="F12" i="16"/>
  <c r="G12" i="16" s="1"/>
  <c r="F42" i="16"/>
  <c r="G42" i="16" s="1"/>
  <c r="F70" i="16"/>
  <c r="G70" i="16" s="1"/>
  <c r="F272" i="2"/>
  <c r="F53" i="16"/>
  <c r="G53" i="16" s="1"/>
  <c r="F72" i="16"/>
  <c r="G72" i="16" s="1"/>
  <c r="F241" i="2"/>
  <c r="F74" i="16"/>
  <c r="G74" i="16" s="1"/>
  <c r="F55" i="16"/>
  <c r="G55" i="16" s="1"/>
  <c r="F247" i="2"/>
  <c r="F9" i="16"/>
  <c r="G9" i="16" s="1"/>
  <c r="F39" i="16"/>
  <c r="G39" i="16" s="1"/>
  <c r="F71" i="16"/>
  <c r="G71" i="16" s="1"/>
  <c r="F29" i="16"/>
  <c r="G29" i="16" s="1"/>
  <c r="F237" i="2"/>
  <c r="F57" i="20"/>
  <c r="G57" i="20" s="1"/>
  <c r="F846" i="2"/>
  <c r="L20" i="26"/>
  <c r="F839" i="2"/>
  <c r="F83" i="20"/>
  <c r="G83" i="20" s="1"/>
  <c r="F764" i="2"/>
  <c r="L12" i="26"/>
  <c r="F760" i="2"/>
  <c r="L16" i="26"/>
  <c r="F742" i="2"/>
  <c r="L11" i="26"/>
  <c r="F166" i="2"/>
  <c r="F13" i="17"/>
  <c r="G13" i="17" s="1"/>
  <c r="F28" i="17"/>
  <c r="G28" i="17" s="1"/>
  <c r="F44" i="17"/>
  <c r="G44" i="17" s="1"/>
  <c r="F128" i="2"/>
  <c r="F22" i="14"/>
  <c r="G22" i="14" s="1"/>
  <c r="G68" i="38" s="1"/>
  <c r="F11" i="14"/>
  <c r="G11" i="14" s="1"/>
  <c r="F44" i="14"/>
  <c r="G44" i="14" s="1"/>
  <c r="G70" i="38" s="1"/>
  <c r="F258" i="2"/>
  <c r="F285" i="2"/>
  <c r="G115" i="38" l="1"/>
  <c r="G95" i="38"/>
  <c r="G41" i="38"/>
  <c r="G33" i="38"/>
  <c r="G107" i="38"/>
  <c r="G34" i="38"/>
  <c r="G92" i="38"/>
  <c r="G43" i="38"/>
  <c r="G38" i="38"/>
  <c r="G49" i="38"/>
  <c r="G13" i="38"/>
  <c r="G112" i="38"/>
  <c r="G119" i="38"/>
  <c r="G46" i="38"/>
  <c r="G40" i="38"/>
  <c r="G42" i="38"/>
  <c r="G45" i="38"/>
  <c r="G29" i="38"/>
  <c r="G48" i="38"/>
  <c r="G73" i="38"/>
  <c r="G91" i="38"/>
  <c r="G44" i="38"/>
  <c r="G39" i="38"/>
  <c r="G27" i="38"/>
  <c r="G28" i="38"/>
  <c r="G54" i="20"/>
  <c r="F103" i="38" s="1"/>
  <c r="G103" i="38"/>
  <c r="G31" i="38"/>
  <c r="G63" i="38"/>
  <c r="G97" i="38"/>
  <c r="G116" i="38"/>
  <c r="G82" i="38"/>
  <c r="G79" i="38"/>
  <c r="G117" i="38"/>
  <c r="G88" i="38"/>
  <c r="G106" i="38"/>
  <c r="G76" i="38"/>
  <c r="G75" i="38"/>
  <c r="G6" i="19"/>
  <c r="F98" i="38" s="1"/>
  <c r="G98" i="38"/>
  <c r="G87" i="38"/>
  <c r="G32" i="38"/>
  <c r="G81" i="38"/>
  <c r="G78" i="38"/>
  <c r="G118" i="38"/>
  <c r="G89" i="38"/>
  <c r="G47" i="38"/>
  <c r="G66" i="38"/>
  <c r="G93" i="38"/>
  <c r="G121" i="38"/>
  <c r="G77" i="38"/>
  <c r="F277" i="2"/>
  <c r="F259" i="2"/>
  <c r="F291" i="2"/>
  <c r="F13" i="15"/>
  <c r="G13" i="15" s="1"/>
  <c r="G72" i="38" s="1"/>
  <c r="F643" i="2"/>
  <c r="F43" i="15"/>
  <c r="G43" i="15" s="1"/>
  <c r="G74" i="38" s="1"/>
  <c r="F289" i="2"/>
  <c r="F830" i="2"/>
  <c r="C15" i="36"/>
  <c r="T9" i="26"/>
  <c r="T11" i="26"/>
  <c r="T13" i="26"/>
  <c r="T6" i="26"/>
  <c r="T8" i="26"/>
  <c r="T10" i="26"/>
  <c r="T12" i="26"/>
  <c r="T14" i="26"/>
  <c r="T7" i="26"/>
  <c r="I227" i="1"/>
  <c r="F128" i="29"/>
  <c r="V6" i="26"/>
  <c r="V13" i="26"/>
  <c r="V11" i="26"/>
  <c r="V9" i="26"/>
  <c r="V7" i="26"/>
  <c r="V14" i="26"/>
  <c r="V12" i="26"/>
  <c r="V10" i="26"/>
  <c r="V8" i="26"/>
  <c r="G79" i="20"/>
  <c r="F106" i="38" s="1"/>
  <c r="F767" i="2"/>
  <c r="D31" i="36"/>
  <c r="L14" i="26"/>
  <c r="F276" i="2"/>
  <c r="F66" i="16"/>
  <c r="G66" i="16" s="1"/>
  <c r="G85" i="38" s="1"/>
  <c r="F24" i="16"/>
  <c r="G24" i="16" s="1"/>
  <c r="G84" i="38" s="1"/>
  <c r="F40" i="16"/>
  <c r="G40" i="16" s="1"/>
  <c r="G86" i="38" s="1"/>
  <c r="F10" i="16"/>
  <c r="G10" i="16" s="1"/>
  <c r="G83" i="38" s="1"/>
  <c r="S44" i="26"/>
  <c r="W44" i="26" s="1"/>
  <c r="S43" i="26"/>
  <c r="W43" i="26" s="1"/>
  <c r="T43" i="26"/>
  <c r="S42" i="26"/>
  <c r="T42" i="26"/>
  <c r="T44" i="26"/>
  <c r="T24" i="26"/>
  <c r="T25" i="26"/>
  <c r="T27" i="26"/>
  <c r="T29" i="26"/>
  <c r="T31" i="26"/>
  <c r="T33" i="26"/>
  <c r="T35" i="26"/>
  <c r="T37" i="26"/>
  <c r="T39" i="26"/>
  <c r="T41" i="26"/>
  <c r="T46" i="26"/>
  <c r="T16" i="26"/>
  <c r="T18" i="26"/>
  <c r="T20" i="26"/>
  <c r="T22" i="26"/>
  <c r="T15" i="26"/>
  <c r="S26" i="26"/>
  <c r="S28" i="26"/>
  <c r="S30" i="26"/>
  <c r="S32" i="26"/>
  <c r="S34" i="26"/>
  <c r="S36" i="26"/>
  <c r="S38" i="26"/>
  <c r="S40" i="26"/>
  <c r="S45" i="26"/>
  <c r="S47" i="26"/>
  <c r="S16" i="26"/>
  <c r="S18" i="26"/>
  <c r="S20" i="26"/>
  <c r="S22" i="26"/>
  <c r="S15" i="26"/>
  <c r="T26" i="26"/>
  <c r="T28" i="26"/>
  <c r="T30" i="26"/>
  <c r="T32" i="26"/>
  <c r="T34" i="26"/>
  <c r="T36" i="26"/>
  <c r="T38" i="26"/>
  <c r="T40" i="26"/>
  <c r="T45" i="26"/>
  <c r="T47" i="26"/>
  <c r="T17" i="26"/>
  <c r="T19" i="26"/>
  <c r="T21" i="26"/>
  <c r="T23" i="26"/>
  <c r="S25" i="26"/>
  <c r="S27" i="26"/>
  <c r="S29" i="26"/>
  <c r="S31" i="26"/>
  <c r="S33" i="26"/>
  <c r="S35" i="26"/>
  <c r="S37" i="26"/>
  <c r="S39" i="26"/>
  <c r="S41" i="26"/>
  <c r="S46" i="26"/>
  <c r="S24" i="26"/>
  <c r="S17" i="26"/>
  <c r="S19" i="26"/>
  <c r="S21" i="26"/>
  <c r="S23" i="26"/>
  <c r="X43" i="26"/>
  <c r="X42" i="26"/>
  <c r="X44" i="26"/>
  <c r="X25" i="26"/>
  <c r="X27" i="26"/>
  <c r="X29" i="26"/>
  <c r="X31" i="26"/>
  <c r="X33" i="26"/>
  <c r="X35" i="26"/>
  <c r="X37" i="26"/>
  <c r="X39" i="26"/>
  <c r="X41" i="26"/>
  <c r="X46" i="26"/>
  <c r="X16" i="26"/>
  <c r="X18" i="26"/>
  <c r="X20" i="26"/>
  <c r="X22" i="26"/>
  <c r="X15" i="26"/>
  <c r="X24" i="26"/>
  <c r="X28" i="26"/>
  <c r="X32" i="26"/>
  <c r="X36" i="26"/>
  <c r="X40" i="26"/>
  <c r="X47" i="26"/>
  <c r="X19" i="26"/>
  <c r="X23" i="26"/>
  <c r="X26" i="26"/>
  <c r="X30" i="26"/>
  <c r="X34" i="26"/>
  <c r="X38" i="26"/>
  <c r="X45" i="26"/>
  <c r="X17" i="26"/>
  <c r="X21" i="26"/>
  <c r="S9" i="26"/>
  <c r="S11" i="26"/>
  <c r="S13" i="26"/>
  <c r="S7" i="26"/>
  <c r="S6" i="26"/>
  <c r="S8" i="26"/>
  <c r="S10" i="26"/>
  <c r="S12" i="26"/>
  <c r="S14" i="26"/>
  <c r="V42" i="26"/>
  <c r="V44" i="26"/>
  <c r="V43" i="26"/>
  <c r="V40" i="26"/>
  <c r="V36" i="26"/>
  <c r="V41" i="26"/>
  <c r="V37" i="26"/>
  <c r="V15" i="26"/>
  <c r="V32" i="26"/>
  <c r="V30" i="26"/>
  <c r="V28" i="26"/>
  <c r="V26" i="26"/>
  <c r="V24" i="26"/>
  <c r="V22" i="26"/>
  <c r="V20" i="26"/>
  <c r="V18" i="26"/>
  <c r="V16" i="26"/>
  <c r="V47" i="26"/>
  <c r="V38" i="26"/>
  <c r="V45" i="26"/>
  <c r="V34" i="26"/>
  <c r="V46" i="26"/>
  <c r="V39" i="26"/>
  <c r="V35" i="26"/>
  <c r="V33" i="26"/>
  <c r="V31" i="26"/>
  <c r="V29" i="26"/>
  <c r="V27" i="26"/>
  <c r="V25" i="26"/>
  <c r="V23" i="26"/>
  <c r="V21" i="26"/>
  <c r="V19" i="26"/>
  <c r="V17" i="26"/>
  <c r="F749" i="2"/>
  <c r="F103" i="29" l="1"/>
  <c r="F98" i="29"/>
  <c r="I163" i="1"/>
  <c r="I172" i="1"/>
  <c r="F751" i="2"/>
  <c r="F756" i="2"/>
  <c r="F757" i="2"/>
  <c r="W14" i="26"/>
  <c r="W10" i="26"/>
  <c r="W6" i="26"/>
  <c r="W13" i="26"/>
  <c r="W9" i="26"/>
  <c r="W23" i="26"/>
  <c r="W19" i="26"/>
  <c r="W24" i="26"/>
  <c r="W41" i="26"/>
  <c r="W37" i="26"/>
  <c r="W33" i="26"/>
  <c r="W29" i="26"/>
  <c r="W25" i="26"/>
  <c r="W22" i="26"/>
  <c r="W18" i="26"/>
  <c r="W47" i="26"/>
  <c r="W40" i="26"/>
  <c r="W36" i="26"/>
  <c r="W32" i="26"/>
  <c r="W28" i="26"/>
  <c r="W42" i="26"/>
  <c r="F11" i="36"/>
  <c r="M11" i="36" s="1"/>
  <c r="N11" i="36" s="1"/>
  <c r="F15" i="36"/>
  <c r="M15" i="36" s="1"/>
  <c r="N15" i="36" s="1"/>
  <c r="F19" i="36"/>
  <c r="M19" i="36" s="1"/>
  <c r="N19" i="36" s="1"/>
  <c r="F12" i="36"/>
  <c r="M12" i="36" s="1"/>
  <c r="N12" i="36" s="1"/>
  <c r="F16" i="36"/>
  <c r="M16" i="36" s="1"/>
  <c r="N16" i="36" s="1"/>
  <c r="F9" i="36"/>
  <c r="M9" i="36" s="1"/>
  <c r="N9" i="36" s="1"/>
  <c r="F8" i="36"/>
  <c r="M8" i="36" s="1"/>
  <c r="N8" i="36" s="1"/>
  <c r="F13" i="36"/>
  <c r="M13" i="36" s="1"/>
  <c r="N13" i="36" s="1"/>
  <c r="F17" i="36"/>
  <c r="M17" i="36" s="1"/>
  <c r="N17" i="36" s="1"/>
  <c r="F10" i="36"/>
  <c r="M10" i="36" s="1"/>
  <c r="N10" i="36" s="1"/>
  <c r="F14" i="36"/>
  <c r="M14" i="36" s="1"/>
  <c r="N14" i="36" s="1"/>
  <c r="F18" i="36"/>
  <c r="M18" i="36" s="1"/>
  <c r="N18" i="36" s="1"/>
  <c r="F106" i="29"/>
  <c r="I175" i="1"/>
  <c r="F625" i="2"/>
  <c r="F11" i="22"/>
  <c r="G11" i="22" s="1"/>
  <c r="W12" i="26"/>
  <c r="W8" i="26"/>
  <c r="W7" i="26"/>
  <c r="W11" i="26"/>
  <c r="W21" i="26"/>
  <c r="W17" i="26"/>
  <c r="W46" i="26"/>
  <c r="W39" i="26"/>
  <c r="W35" i="26"/>
  <c r="W31" i="26"/>
  <c r="W27" i="26"/>
  <c r="W15" i="26"/>
  <c r="W20" i="26"/>
  <c r="W16" i="26"/>
  <c r="W45" i="26"/>
  <c r="W38" i="26"/>
  <c r="W34" i="26"/>
  <c r="W30" i="26"/>
  <c r="W26" i="26"/>
  <c r="Y44" i="26"/>
  <c r="Y43" i="26"/>
  <c r="Y42" i="26"/>
  <c r="Y17" i="26"/>
  <c r="Y19" i="26"/>
  <c r="Y21" i="26"/>
  <c r="Y23" i="26"/>
  <c r="Y25" i="26"/>
  <c r="Y27" i="26"/>
  <c r="Y29" i="26"/>
  <c r="Y31" i="26"/>
  <c r="Y33" i="26"/>
  <c r="Y35" i="26"/>
  <c r="Y37" i="26"/>
  <c r="Y39" i="26"/>
  <c r="Y41" i="26"/>
  <c r="Y46" i="26"/>
  <c r="Y15" i="26"/>
  <c r="Y8" i="26"/>
  <c r="Y10" i="26"/>
  <c r="Y12" i="26"/>
  <c r="Y14" i="26"/>
  <c r="Y18" i="26"/>
  <c r="Y22" i="26"/>
  <c r="Y26" i="26"/>
  <c r="Y30" i="26"/>
  <c r="Y34" i="26"/>
  <c r="Y38" i="26"/>
  <c r="Y45" i="26"/>
  <c r="Y7" i="26"/>
  <c r="Y11" i="26"/>
  <c r="Y6" i="26"/>
  <c r="Y16" i="26"/>
  <c r="Y20" i="26"/>
  <c r="Y24" i="26"/>
  <c r="Y28" i="26"/>
  <c r="Y32" i="26"/>
  <c r="Y36" i="26"/>
  <c r="Y40" i="26"/>
  <c r="Y47" i="26"/>
  <c r="Y9" i="26"/>
  <c r="Y13" i="26"/>
  <c r="J15" i="36"/>
  <c r="L15" i="36"/>
  <c r="K15" i="36"/>
  <c r="F626" i="2"/>
  <c r="F646" i="2" l="1"/>
  <c r="F627" i="2"/>
  <c r="O15" i="36"/>
  <c r="Q15" i="36" s="1"/>
  <c r="F831" i="2" l="1"/>
  <c r="C19" i="36"/>
  <c r="F557" i="2" l="1"/>
  <c r="D29" i="36"/>
  <c r="F713" i="2"/>
  <c r="L8" i="26"/>
  <c r="J19" i="36"/>
  <c r="K19" i="36"/>
  <c r="L19" i="36"/>
  <c r="U44" i="26" l="1"/>
  <c r="Z44" i="26" s="1"/>
  <c r="AA44" i="26" s="1"/>
  <c r="G152" i="29" s="1"/>
  <c r="U43" i="26"/>
  <c r="Z43" i="26" s="1"/>
  <c r="AA43" i="26" s="1"/>
  <c r="G151" i="29" s="1"/>
  <c r="U16" i="26"/>
  <c r="Z16" i="26" s="1"/>
  <c r="AA16" i="26" s="1"/>
  <c r="E145" i="29" s="1"/>
  <c r="U22" i="26"/>
  <c r="Z22" i="26" s="1"/>
  <c r="AA22" i="26" s="1"/>
  <c r="E151" i="29" s="1"/>
  <c r="U8" i="26"/>
  <c r="U29" i="26"/>
  <c r="Z29" i="26" s="1"/>
  <c r="AA29" i="26" s="1"/>
  <c r="G137" i="29" s="1"/>
  <c r="U21" i="26"/>
  <c r="Z21" i="26" s="1"/>
  <c r="AA21" i="26" s="1"/>
  <c r="E150" i="29" s="1"/>
  <c r="U13" i="26"/>
  <c r="U34" i="26"/>
  <c r="Z34" i="26" s="1"/>
  <c r="AA34" i="26" s="1"/>
  <c r="G142" i="29" s="1"/>
  <c r="U38" i="26"/>
  <c r="Z38" i="26" s="1"/>
  <c r="AA38" i="26" s="1"/>
  <c r="G146" i="29" s="1"/>
  <c r="U45" i="26"/>
  <c r="Z45" i="26" s="1"/>
  <c r="AA45" i="26" s="1"/>
  <c r="G153" i="29" s="1"/>
  <c r="U7" i="26"/>
  <c r="U20" i="26"/>
  <c r="Z20" i="26" s="1"/>
  <c r="AA20" i="26" s="1"/>
  <c r="E149" i="29" s="1"/>
  <c r="U26" i="26"/>
  <c r="Z26" i="26" s="1"/>
  <c r="AA26" i="26" s="1"/>
  <c r="E155" i="29" s="1"/>
  <c r="U10" i="26"/>
  <c r="U27" i="26"/>
  <c r="Z27" i="26" s="1"/>
  <c r="AA27" i="26" s="1"/>
  <c r="G135" i="29" s="1"/>
  <c r="U19" i="26"/>
  <c r="Z19" i="26" s="1"/>
  <c r="AA19" i="26" s="1"/>
  <c r="E148" i="29" s="1"/>
  <c r="U11" i="26"/>
  <c r="U37" i="26"/>
  <c r="Z37" i="26" s="1"/>
  <c r="AA37" i="26" s="1"/>
  <c r="G145" i="29" s="1"/>
  <c r="U41" i="26"/>
  <c r="Z41" i="26" s="1"/>
  <c r="AA41" i="26" s="1"/>
  <c r="G149" i="29" s="1"/>
  <c r="U6" i="26"/>
  <c r="U42" i="26"/>
  <c r="Z42" i="26" s="1"/>
  <c r="AA42" i="26" s="1"/>
  <c r="G150" i="29" s="1"/>
  <c r="U32" i="26"/>
  <c r="Z32" i="26" s="1"/>
  <c r="AA32" i="26" s="1"/>
  <c r="G140" i="29" s="1"/>
  <c r="U30" i="26"/>
  <c r="Z30" i="26" s="1"/>
  <c r="AA30" i="26" s="1"/>
  <c r="G138" i="29" s="1"/>
  <c r="U14" i="26"/>
  <c r="U33" i="26"/>
  <c r="Z33" i="26" s="1"/>
  <c r="AA33" i="26" s="1"/>
  <c r="G141" i="29" s="1"/>
  <c r="U25" i="26"/>
  <c r="Z25" i="26" s="1"/>
  <c r="AA25" i="26" s="1"/>
  <c r="E154" i="29" s="1"/>
  <c r="U17" i="26"/>
  <c r="Z17" i="26" s="1"/>
  <c r="AA17" i="26" s="1"/>
  <c r="E146" i="29" s="1"/>
  <c r="U9" i="26"/>
  <c r="U36" i="26"/>
  <c r="Z36" i="26" s="1"/>
  <c r="AA36" i="26" s="1"/>
  <c r="G144" i="29" s="1"/>
  <c r="U40" i="26"/>
  <c r="Z40" i="26" s="1"/>
  <c r="AA40" i="26" s="1"/>
  <c r="G148" i="29" s="1"/>
  <c r="U47" i="26"/>
  <c r="Z47" i="26" s="1"/>
  <c r="AA47" i="26" s="1"/>
  <c r="G155" i="29" s="1"/>
  <c r="U28" i="26"/>
  <c r="Z28" i="26" s="1"/>
  <c r="AA28" i="26" s="1"/>
  <c r="G136" i="29" s="1"/>
  <c r="U12" i="26"/>
  <c r="U18" i="26"/>
  <c r="Z18" i="26" s="1"/>
  <c r="AA18" i="26" s="1"/>
  <c r="E147" i="29" s="1"/>
  <c r="U31" i="26"/>
  <c r="Z31" i="26" s="1"/>
  <c r="AA31" i="26" s="1"/>
  <c r="G139" i="29" s="1"/>
  <c r="U23" i="26"/>
  <c r="Z23" i="26" s="1"/>
  <c r="AA23" i="26" s="1"/>
  <c r="E152" i="29" s="1"/>
  <c r="U15" i="26"/>
  <c r="Z15" i="26" s="1"/>
  <c r="AA15" i="26" s="1"/>
  <c r="E144" i="29" s="1"/>
  <c r="U35" i="26"/>
  <c r="Z35" i="26" s="1"/>
  <c r="AA35" i="26" s="1"/>
  <c r="G143" i="29" s="1"/>
  <c r="U39" i="26"/>
  <c r="Z39" i="26" s="1"/>
  <c r="AA39" i="26" s="1"/>
  <c r="G147" i="29" s="1"/>
  <c r="U46" i="26"/>
  <c r="Z46" i="26" s="1"/>
  <c r="AA46" i="26" s="1"/>
  <c r="G154" i="29" s="1"/>
  <c r="U24" i="26"/>
  <c r="Z24" i="26" s="1"/>
  <c r="AA24" i="26" s="1"/>
  <c r="E153" i="29" s="1"/>
  <c r="O19" i="36"/>
  <c r="Q19" i="36" s="1"/>
  <c r="F716" i="2"/>
  <c r="D28" i="36"/>
  <c r="F15" i="15"/>
  <c r="G15" i="15" s="1"/>
  <c r="H72" i="38" s="1"/>
  <c r="F29" i="15"/>
  <c r="G29" i="15" s="1"/>
  <c r="H73" i="38" s="1"/>
  <c r="F46" i="15"/>
  <c r="G46" i="15" s="1"/>
  <c r="H74" i="38" s="1"/>
  <c r="F59" i="15"/>
  <c r="G59" i="15" s="1"/>
  <c r="H75" i="38" s="1"/>
  <c r="F83" i="15"/>
  <c r="G83" i="15" s="1"/>
  <c r="H77" i="38" s="1"/>
  <c r="F111" i="15"/>
  <c r="G111" i="15" s="1"/>
  <c r="H79" i="38" s="1"/>
  <c r="F15" i="16"/>
  <c r="G15" i="16" s="1"/>
  <c r="H83" i="38" s="1"/>
  <c r="F30" i="17"/>
  <c r="G30" i="17" s="1"/>
  <c r="H89" i="38" s="1"/>
  <c r="F46" i="17"/>
  <c r="G46" i="17" s="1"/>
  <c r="H90" i="38" s="1"/>
  <c r="F31" i="22"/>
  <c r="G31" i="22" s="1"/>
  <c r="H114" i="38" s="1"/>
  <c r="F22" i="23"/>
  <c r="G22" i="23" s="1"/>
  <c r="H116" i="38" s="1"/>
  <c r="F49" i="21"/>
  <c r="G49" i="21" s="1"/>
  <c r="H112" i="38" s="1"/>
  <c r="F17" i="22"/>
  <c r="G17" i="22" s="1"/>
  <c r="H113" i="38" s="1"/>
  <c r="F72" i="15"/>
  <c r="G72" i="15" s="1"/>
  <c r="H76" i="38" s="1"/>
  <c r="F98" i="15"/>
  <c r="G98" i="15" s="1"/>
  <c r="H78" i="38" s="1"/>
  <c r="F31" i="16"/>
  <c r="G31" i="16" s="1"/>
  <c r="H84" i="38" s="1"/>
  <c r="F46" i="16"/>
  <c r="G46" i="16" s="1"/>
  <c r="H86" i="38" s="1"/>
  <c r="F57" i="16"/>
  <c r="G57" i="16" s="1"/>
  <c r="H87" i="38" s="1"/>
  <c r="F15" i="17"/>
  <c r="G15" i="17" s="1"/>
  <c r="H88" i="38" s="1"/>
  <c r="F33" i="21"/>
  <c r="G33" i="21" s="1"/>
  <c r="H111" i="38" s="1"/>
  <c r="F42" i="23"/>
  <c r="G42" i="23" s="1"/>
  <c r="H117" i="38" s="1"/>
  <c r="F79" i="23"/>
  <c r="G79" i="23" s="1"/>
  <c r="H119" i="38" s="1"/>
  <c r="F13" i="24"/>
  <c r="G13" i="24" s="1"/>
  <c r="H115" i="38" s="1"/>
  <c r="F121" i="15"/>
  <c r="G121" i="15" s="1"/>
  <c r="H80" i="38" s="1"/>
  <c r="F133" i="15"/>
  <c r="G133" i="15" s="1"/>
  <c r="H81" i="38" s="1"/>
  <c r="F146" i="15"/>
  <c r="G146" i="15" s="1"/>
  <c r="H82" i="38" s="1"/>
  <c r="F76" i="16"/>
  <c r="G76" i="16" s="1"/>
  <c r="H85" i="38" s="1"/>
  <c r="F18" i="21"/>
  <c r="G18" i="21" s="1"/>
  <c r="H110" i="38" s="1"/>
  <c r="F65" i="23"/>
  <c r="G65" i="23" s="1"/>
  <c r="H118" i="38" s="1"/>
  <c r="I44" i="26" l="1"/>
  <c r="G251" i="1"/>
  <c r="G240" i="1"/>
  <c r="I33" i="26"/>
  <c r="D249" i="1"/>
  <c r="E42" i="26"/>
  <c r="D244" i="1"/>
  <c r="E37" i="26"/>
  <c r="G233" i="1"/>
  <c r="I26" i="26"/>
  <c r="I38" i="26"/>
  <c r="G245" i="1"/>
  <c r="D251" i="1"/>
  <c r="E44" i="26"/>
  <c r="G237" i="1"/>
  <c r="I30" i="26"/>
  <c r="I35" i="26"/>
  <c r="G242" i="1"/>
  <c r="D245" i="1"/>
  <c r="E38" i="26"/>
  <c r="D246" i="1"/>
  <c r="E39" i="26"/>
  <c r="G250" i="1"/>
  <c r="I43" i="26"/>
  <c r="G239" i="1"/>
  <c r="I32" i="26"/>
  <c r="E40" i="26"/>
  <c r="D247" i="1"/>
  <c r="E35" i="26"/>
  <c r="D242" i="1"/>
  <c r="I42" i="26"/>
  <c r="G249" i="1"/>
  <c r="E43" i="26"/>
  <c r="D250" i="1"/>
  <c r="G244" i="1"/>
  <c r="I37" i="26"/>
  <c r="D241" i="1"/>
  <c r="E34" i="26"/>
  <c r="G236" i="1"/>
  <c r="I29" i="26"/>
  <c r="I45" i="26"/>
  <c r="G252" i="1"/>
  <c r="G241" i="1"/>
  <c r="I34" i="26"/>
  <c r="E36" i="26"/>
  <c r="D243" i="1"/>
  <c r="I31" i="26"/>
  <c r="G238" i="1"/>
  <c r="I28" i="26"/>
  <c r="G235" i="1"/>
  <c r="G247" i="1"/>
  <c r="I40" i="26"/>
  <c r="I39" i="26"/>
  <c r="G246" i="1"/>
  <c r="G232" i="1"/>
  <c r="I25" i="26"/>
  <c r="E45" i="26"/>
  <c r="D252" i="1"/>
  <c r="I36" i="26"/>
  <c r="G243" i="1"/>
  <c r="I27" i="26"/>
  <c r="G234" i="1"/>
  <c r="E41" i="26"/>
  <c r="D248" i="1"/>
  <c r="I41" i="26"/>
  <c r="G248" i="1"/>
  <c r="F796" i="2"/>
  <c r="F811" i="2"/>
  <c r="C16" i="36"/>
  <c r="C8" i="36"/>
  <c r="C13" i="36"/>
  <c r="F815" i="2"/>
  <c r="F738" i="2"/>
  <c r="F801" i="2"/>
  <c r="F790" i="2"/>
  <c r="C10" i="36"/>
  <c r="L10" i="36" s="1"/>
  <c r="F809" i="2" l="1"/>
  <c r="F736" i="2"/>
  <c r="L13" i="36"/>
  <c r="K13" i="36"/>
  <c r="J13" i="36"/>
  <c r="J16" i="36"/>
  <c r="L16" i="36"/>
  <c r="K16" i="36"/>
  <c r="K8" i="36"/>
  <c r="J8" i="36"/>
  <c r="L8" i="36"/>
  <c r="C9" i="36"/>
  <c r="J10" i="36"/>
  <c r="F817" i="2"/>
  <c r="C12" i="36"/>
  <c r="C14" i="36"/>
  <c r="C11" i="36"/>
  <c r="F772" i="2"/>
  <c r="K10" i="36"/>
  <c r="C18" i="36"/>
  <c r="C17" i="36"/>
  <c r="J14" i="36" l="1"/>
  <c r="K14" i="36"/>
  <c r="L14" i="36"/>
  <c r="L9" i="36"/>
  <c r="J9" i="36"/>
  <c r="K9" i="36"/>
  <c r="O8" i="36"/>
  <c r="Q8" i="36" s="1"/>
  <c r="O13" i="36"/>
  <c r="Q13" i="36" s="1"/>
  <c r="L17" i="36"/>
  <c r="K17" i="36"/>
  <c r="J17" i="36"/>
  <c r="K18" i="36"/>
  <c r="L18" i="36"/>
  <c r="J18" i="36"/>
  <c r="K11" i="36"/>
  <c r="J11" i="36"/>
  <c r="L11" i="36"/>
  <c r="K12" i="36"/>
  <c r="L12" i="36"/>
  <c r="J12" i="36"/>
  <c r="O10" i="36"/>
  <c r="Q10" i="36" s="1"/>
  <c r="O16" i="36"/>
  <c r="Q16" i="36" s="1"/>
  <c r="O17" i="36" l="1"/>
  <c r="Q17" i="36" s="1"/>
  <c r="O9" i="36"/>
  <c r="Q9" i="36" s="1"/>
  <c r="O14" i="36"/>
  <c r="Q14" i="36" s="1"/>
  <c r="O12" i="36"/>
  <c r="Q12" i="36" s="1"/>
  <c r="O11" i="36"/>
  <c r="Q11" i="36" s="1"/>
  <c r="O18" i="36"/>
  <c r="Q18" i="36" s="1"/>
  <c r="F96" i="2" l="1"/>
  <c r="F94" i="2" l="1"/>
  <c r="F72" i="2" l="1"/>
  <c r="F24" i="11"/>
  <c r="G24" i="11" s="1"/>
  <c r="F76" i="11"/>
  <c r="G76" i="11" s="1"/>
  <c r="F10" i="11" l="1"/>
  <c r="G10" i="11" s="1"/>
  <c r="F35" i="2"/>
  <c r="F37" i="2"/>
  <c r="F38" i="2"/>
  <c r="F51" i="2"/>
  <c r="F142" i="2"/>
  <c r="F143" i="2"/>
  <c r="F138" i="2"/>
  <c r="F141" i="2"/>
  <c r="F66" i="20"/>
  <c r="G66" i="20" s="1"/>
  <c r="F139" i="2"/>
  <c r="F28" i="2"/>
  <c r="F48" i="2"/>
  <c r="F47" i="2"/>
  <c r="F46" i="2"/>
  <c r="F10" i="2"/>
  <c r="F7" i="2"/>
  <c r="F16" i="2"/>
  <c r="F750" i="2"/>
  <c r="F23" i="2"/>
  <c r="F22" i="2"/>
  <c r="F50" i="2"/>
  <c r="F27" i="12"/>
  <c r="G27" i="12" s="1"/>
  <c r="F56" i="2"/>
  <c r="F12" i="12"/>
  <c r="G12" i="12" s="1"/>
  <c r="F149" i="2"/>
  <c r="F150" i="2"/>
  <c r="F42" i="2"/>
  <c r="F15" i="2"/>
  <c r="F40" i="2"/>
  <c r="F44" i="2"/>
  <c r="F36" i="20"/>
  <c r="G36" i="20" s="1"/>
  <c r="F49" i="2"/>
  <c r="F140" i="2"/>
  <c r="F29" i="2"/>
  <c r="F11" i="2"/>
  <c r="F45" i="2"/>
  <c r="F9" i="2"/>
  <c r="F6" i="2"/>
  <c r="F73" i="2"/>
  <c r="F9" i="11"/>
  <c r="G9" i="11" s="1"/>
  <c r="F154" i="2"/>
  <c r="F147" i="2"/>
  <c r="F51" i="11"/>
  <c r="G51" i="11" s="1"/>
  <c r="F99" i="6"/>
  <c r="G99" i="6" s="1"/>
  <c r="F40" i="11"/>
  <c r="G40" i="11" s="1"/>
  <c r="F107" i="11"/>
  <c r="G107" i="11" s="1"/>
  <c r="F153" i="2"/>
  <c r="F148" i="2"/>
  <c r="F52" i="11"/>
  <c r="G52" i="11" s="1"/>
  <c r="F63" i="11"/>
  <c r="G63" i="11" s="1"/>
  <c r="F129" i="7"/>
  <c r="G129" i="7" s="1"/>
  <c r="F754" i="2" l="1"/>
  <c r="F36" i="2"/>
  <c r="F162" i="2"/>
  <c r="F19" i="2"/>
  <c r="F30" i="2"/>
  <c r="F33" i="20"/>
  <c r="G33" i="20" s="1"/>
  <c r="F12" i="2"/>
  <c r="F48" i="7"/>
  <c r="G48" i="7" s="1"/>
  <c r="F16" i="21"/>
  <c r="G16" i="21" s="1"/>
  <c r="F110" i="6"/>
  <c r="G110" i="6" s="1"/>
  <c r="F138" i="6"/>
  <c r="G138" i="6" s="1"/>
  <c r="F31" i="21"/>
  <c r="G31" i="21" s="1"/>
  <c r="F9" i="6"/>
  <c r="G9" i="6" s="1"/>
  <c r="F37" i="6"/>
  <c r="G37" i="6" s="1"/>
  <c r="F65" i="6"/>
  <c r="G65" i="6" s="1"/>
  <c r="F20" i="20"/>
  <c r="G20" i="20" s="1"/>
  <c r="F29" i="22"/>
  <c r="G29" i="22" s="1"/>
  <c r="F34" i="5"/>
  <c r="G34" i="5" s="1"/>
  <c r="F95" i="6"/>
  <c r="G95" i="6" s="1"/>
  <c r="F92" i="11"/>
  <c r="G92" i="11" s="1"/>
  <c r="F21" i="5"/>
  <c r="G21" i="5" s="1"/>
  <c r="F124" i="6"/>
  <c r="G124" i="6" s="1"/>
  <c r="F116" i="7"/>
  <c r="G116" i="7" s="1"/>
  <c r="F9" i="25"/>
  <c r="G9" i="25" s="1"/>
  <c r="F23" i="6"/>
  <c r="G23" i="6" s="1"/>
  <c r="F51" i="6"/>
  <c r="G51" i="6" s="1"/>
  <c r="F132" i="7"/>
  <c r="G132" i="7" s="1"/>
  <c r="G36" i="38" s="1"/>
  <c r="F15" i="22"/>
  <c r="G15" i="22" s="1"/>
  <c r="F42" i="25"/>
  <c r="G42" i="25" s="1"/>
  <c r="F17" i="2"/>
  <c r="G55" i="38"/>
  <c r="G58" i="38"/>
  <c r="G51" i="38"/>
  <c r="F8" i="2"/>
  <c r="F161" i="2"/>
  <c r="F50" i="12"/>
  <c r="G50" i="12" s="1"/>
  <c r="F18" i="2"/>
  <c r="F34" i="20"/>
  <c r="G34" i="20" s="1"/>
  <c r="F26" i="2"/>
  <c r="F9" i="20"/>
  <c r="G9" i="20" s="1"/>
  <c r="F32" i="2"/>
  <c r="F31" i="2"/>
  <c r="F13" i="2"/>
  <c r="G54" i="38"/>
  <c r="G59" i="38"/>
  <c r="G60" i="38"/>
  <c r="G63" i="20"/>
  <c r="G104" i="38"/>
  <c r="F104" i="38" l="1"/>
  <c r="F104" i="29"/>
  <c r="I173" i="1"/>
  <c r="G113" i="38"/>
  <c r="G20" i="38"/>
  <c r="G120" i="38"/>
  <c r="G25" i="38"/>
  <c r="G15" i="38"/>
  <c r="G100" i="38"/>
  <c r="G16" i="20"/>
  <c r="G19" i="38"/>
  <c r="G111" i="38"/>
  <c r="G24" i="38"/>
  <c r="G30" i="38"/>
  <c r="G62" i="38"/>
  <c r="G18" i="38"/>
  <c r="G35" i="38"/>
  <c r="G14" i="38"/>
  <c r="G114" i="38"/>
  <c r="G21" i="38"/>
  <c r="G17" i="38"/>
  <c r="G26" i="38"/>
  <c r="G110" i="38"/>
  <c r="F100" i="38" l="1"/>
  <c r="I169" i="1"/>
  <c r="F100" i="29"/>
  <c r="F746" i="2" l="1"/>
  <c r="F748" i="2"/>
  <c r="F747" i="2"/>
  <c r="F387" i="2" l="1"/>
  <c r="F388" i="2" l="1"/>
  <c r="F386" i="2"/>
  <c r="F411" i="2"/>
  <c r="F592" i="2" l="1"/>
  <c r="F618" i="2" l="1"/>
  <c r="F66" i="18" l="1"/>
  <c r="G66" i="18" s="1"/>
  <c r="G96" i="38" s="1"/>
  <c r="F399" i="2"/>
  <c r="F43" i="18"/>
  <c r="G43" i="18" s="1"/>
  <c r="G94" i="38" s="1"/>
  <c r="F393" i="2" l="1"/>
  <c r="F782" i="2" l="1"/>
  <c r="F95" i="2" l="1"/>
  <c r="F256" i="2" l="1"/>
  <c r="F584" i="2" l="1"/>
  <c r="F112" i="20"/>
  <c r="G112" i="20" s="1"/>
  <c r="G109" i="38" s="1"/>
  <c r="F48" i="20"/>
  <c r="G48" i="20" s="1"/>
  <c r="G102" i="38" s="1"/>
  <c r="F125" i="2" l="1"/>
  <c r="F58" i="2" l="1"/>
  <c r="F33" i="2"/>
  <c r="F24" i="2" l="1"/>
  <c r="F35" i="20"/>
  <c r="G35" i="20" s="1"/>
  <c r="F41" i="2"/>
  <c r="F32" i="20"/>
  <c r="G32" i="20" s="1"/>
  <c r="F27" i="2"/>
  <c r="G101" i="38" l="1"/>
  <c r="F54" i="2"/>
  <c r="F96" i="11"/>
  <c r="G96" i="11" s="1"/>
  <c r="G57" i="38" s="1"/>
  <c r="F53" i="2"/>
  <c r="F107" i="10"/>
  <c r="G107" i="10" s="1"/>
  <c r="F79" i="6"/>
  <c r="G79" i="6" s="1"/>
  <c r="F96" i="6"/>
  <c r="G96" i="6" s="1"/>
  <c r="F47" i="5"/>
  <c r="G47" i="5" s="1"/>
  <c r="G16" i="38" l="1"/>
  <c r="G22" i="38"/>
  <c r="G23" i="38"/>
  <c r="G50" i="38"/>
  <c r="F159" i="2" l="1"/>
  <c r="F157" i="2"/>
  <c r="F158" i="2"/>
  <c r="F155" i="2"/>
  <c r="F156" i="2"/>
  <c r="F152" i="2"/>
  <c r="F151" i="2"/>
  <c r="F77" i="11" l="1"/>
  <c r="G77" i="11" s="1"/>
  <c r="G56" i="38" s="1"/>
  <c r="F80" i="2"/>
  <c r="F29" i="11"/>
  <c r="G29" i="11" s="1"/>
  <c r="G52" i="38" s="1"/>
  <c r="F13" i="8"/>
  <c r="G13" i="8" s="1"/>
  <c r="G37" i="38" s="1"/>
  <c r="F409" i="2"/>
  <c r="F10" i="20"/>
  <c r="G10" i="20" s="1"/>
  <c r="F173" i="2"/>
  <c r="F39" i="17"/>
  <c r="G39" i="17" s="1"/>
  <c r="G90" i="38" s="1"/>
  <c r="F146" i="2"/>
  <c r="F41" i="11"/>
  <c r="G41" i="11" s="1"/>
  <c r="G53" i="38" s="1"/>
  <c r="G99" i="38" l="1"/>
  <c r="G6" i="20"/>
  <c r="F99" i="38" l="1"/>
  <c r="F99" i="29"/>
  <c r="I168" i="1"/>
  <c r="F752" i="2" l="1"/>
  <c r="F776" i="2"/>
  <c r="F101" i="2" l="1"/>
  <c r="F75" i="2" l="1"/>
  <c r="F43" i="25" l="1"/>
  <c r="G43" i="25" s="1"/>
  <c r="F66" i="2"/>
  <c r="G122" i="38" l="1"/>
  <c r="L15" i="26" l="1"/>
  <c r="F759" i="2"/>
  <c r="X7" i="26" l="1"/>
  <c r="Z7" i="26" s="1"/>
  <c r="AA7" i="26" s="1"/>
  <c r="X11" i="26"/>
  <c r="Z11" i="26" s="1"/>
  <c r="AA11" i="26" s="1"/>
  <c r="X6" i="26"/>
  <c r="Z6" i="26" s="1"/>
  <c r="AA6" i="26" s="1"/>
  <c r="X14" i="26"/>
  <c r="Z14" i="26" s="1"/>
  <c r="AA14" i="26" s="1"/>
  <c r="X12" i="26"/>
  <c r="Z12" i="26" s="1"/>
  <c r="AA12" i="26" s="1"/>
  <c r="X9" i="26"/>
  <c r="Z9" i="26" s="1"/>
  <c r="AA9" i="26" s="1"/>
  <c r="X13" i="26"/>
  <c r="Z13" i="26" s="1"/>
  <c r="AA13" i="26" s="1"/>
  <c r="X10" i="26"/>
  <c r="Z10" i="26" s="1"/>
  <c r="AA10" i="26" s="1"/>
  <c r="X8" i="26"/>
  <c r="Z8" i="26" s="1"/>
  <c r="AA8" i="26" s="1"/>
  <c r="E137" i="29" l="1"/>
  <c r="D234" i="1"/>
  <c r="E27" i="26"/>
  <c r="E142" i="29"/>
  <c r="D239" i="1"/>
  <c r="E32" i="26"/>
  <c r="E141" i="29"/>
  <c r="E31" i="26"/>
  <c r="D238" i="1"/>
  <c r="E135" i="29"/>
  <c r="E25" i="26"/>
  <c r="D232" i="1"/>
  <c r="E136" i="29"/>
  <c r="D233" i="1"/>
  <c r="E26" i="26"/>
  <c r="E139" i="29"/>
  <c r="D236" i="1"/>
  <c r="E29" i="26"/>
  <c r="E138" i="29"/>
  <c r="E28" i="26"/>
  <c r="D235" i="1"/>
  <c r="E143" i="29"/>
  <c r="E33" i="26"/>
  <c r="D240" i="1"/>
  <c r="E140" i="29"/>
  <c r="D237" i="1"/>
  <c r="E30" i="26"/>
  <c r="F21" i="2" l="1"/>
  <c r="F20" i="2"/>
  <c r="F119" i="2" l="1"/>
  <c r="F55" i="14"/>
  <c r="G55" i="14" s="1"/>
  <c r="G71" i="38" s="1"/>
  <c r="F10" i="14"/>
  <c r="G10" i="14" s="1"/>
  <c r="G67" i="38" s="1"/>
  <c r="F34" i="14"/>
  <c r="G34" i="14" s="1"/>
  <c r="G69" i="38" s="1"/>
  <c r="F14" i="2"/>
  <c r="F622" i="2" l="1"/>
  <c r="F607" i="2" l="1"/>
  <c r="F484" i="2"/>
  <c r="F812" i="2" l="1"/>
  <c r="F832" i="2"/>
  <c r="F802" i="2"/>
  <c r="F45" i="6"/>
  <c r="G45" i="6" s="1"/>
  <c r="F41" i="9"/>
  <c r="G41" i="9" s="1"/>
  <c r="F17" i="25"/>
  <c r="G17" i="25" s="1"/>
  <c r="F54" i="9"/>
  <c r="G54" i="9" s="1"/>
  <c r="F138" i="7"/>
  <c r="G138" i="7" s="1"/>
  <c r="F54" i="5"/>
  <c r="G54" i="5" s="1"/>
  <c r="F108" i="7"/>
  <c r="G108" i="7" s="1"/>
  <c r="F29" i="7"/>
  <c r="G29" i="7" s="1"/>
  <c r="F27" i="10"/>
  <c r="G27" i="10" s="1"/>
  <c r="F82" i="7"/>
  <c r="G82" i="7" s="1"/>
  <c r="F122" i="7"/>
  <c r="G122" i="7" s="1"/>
  <c r="F85" i="11"/>
  <c r="G85" i="11" s="1"/>
  <c r="F89" i="6"/>
  <c r="G89" i="6" s="1"/>
  <c r="F77" i="12"/>
  <c r="G77" i="12" s="1"/>
  <c r="F101" i="11"/>
  <c r="G101" i="11" s="1"/>
  <c r="F56" i="7"/>
  <c r="G56" i="7" s="1"/>
  <c r="F146" i="6"/>
  <c r="G146" i="6" s="1"/>
  <c r="F67" i="12"/>
  <c r="G67" i="12" s="1"/>
  <c r="F17" i="6"/>
  <c r="G17" i="6" s="1"/>
  <c r="F88" i="10"/>
  <c r="G88" i="10" s="1"/>
  <c r="F73" i="6"/>
  <c r="G73" i="6" s="1"/>
  <c r="F40" i="10"/>
  <c r="G40" i="10" s="1"/>
  <c r="F77" i="10"/>
  <c r="G77" i="10" s="1"/>
  <c r="F28" i="9"/>
  <c r="G28" i="9" s="1"/>
  <c r="F16" i="9"/>
  <c r="G16" i="9" s="1"/>
  <c r="F132" i="6"/>
  <c r="G132" i="6" s="1"/>
  <c r="F117" i="20"/>
  <c r="G117" i="20" s="1"/>
  <c r="F17" i="8"/>
  <c r="G17" i="8" s="1"/>
  <c r="F59" i="14"/>
  <c r="G59" i="14" s="1"/>
  <c r="F41" i="5"/>
  <c r="G41" i="5" s="1"/>
  <c r="F48" i="14"/>
  <c r="G48" i="14" s="1"/>
  <c r="F99" i="10"/>
  <c r="G99" i="10" s="1"/>
  <c r="F25" i="13"/>
  <c r="G25" i="13" s="1"/>
  <c r="F31" i="6"/>
  <c r="G31" i="6" s="1"/>
  <c r="F28" i="5"/>
  <c r="G28" i="5" s="1"/>
  <c r="F15" i="5"/>
  <c r="G15" i="5" s="1"/>
  <c r="F63" i="10"/>
  <c r="G63" i="10" s="1"/>
  <c r="F42" i="20"/>
  <c r="G42" i="20" s="1"/>
  <c r="F38" i="14"/>
  <c r="G38" i="14" s="1"/>
  <c r="F26" i="14"/>
  <c r="G26" i="14" s="1"/>
  <c r="F786" i="2"/>
  <c r="F15" i="10"/>
  <c r="G15" i="10" s="1"/>
  <c r="F111" i="10"/>
  <c r="G111" i="10" s="1"/>
  <c r="F96" i="20"/>
  <c r="G96" i="20" s="1"/>
  <c r="F42" i="7"/>
  <c r="G42" i="7" s="1"/>
  <c r="F53" i="10"/>
  <c r="G53" i="10" s="1"/>
  <c r="F106" i="20"/>
  <c r="G106" i="20" s="1"/>
  <c r="F118" i="6"/>
  <c r="G118" i="6" s="1"/>
  <c r="F13" i="13"/>
  <c r="G13" i="13" s="1"/>
  <c r="F104" i="6"/>
  <c r="G104" i="6" s="1"/>
  <c r="F59" i="6"/>
  <c r="G59" i="6" s="1"/>
  <c r="F95" i="7"/>
  <c r="G95" i="7" s="1"/>
  <c r="F69" i="7"/>
  <c r="G69" i="7" s="1"/>
  <c r="F16" i="7"/>
  <c r="G16" i="7" s="1"/>
  <c r="F53" i="20"/>
  <c r="G53" i="20" s="1"/>
  <c r="F797" i="2" l="1"/>
  <c r="F60" i="25"/>
  <c r="G60" i="25" s="1"/>
  <c r="F773" i="2"/>
  <c r="I107" i="38"/>
  <c r="G87" i="20"/>
  <c r="G91" i="10"/>
  <c r="I49" i="38"/>
  <c r="I48" i="38"/>
  <c r="G80" i="10"/>
  <c r="I56" i="38"/>
  <c r="G71" i="11"/>
  <c r="G44" i="9"/>
  <c r="I41" i="38"/>
  <c r="G48" i="6"/>
  <c r="I20" i="38"/>
  <c r="G29" i="14"/>
  <c r="I69" i="38"/>
  <c r="I109" i="38"/>
  <c r="G109" i="20"/>
  <c r="I57" i="38"/>
  <c r="G88" i="11"/>
  <c r="I33" i="38"/>
  <c r="G85" i="7"/>
  <c r="G19" i="14"/>
  <c r="I68" i="38"/>
  <c r="I37" i="38"/>
  <c r="G6" i="8"/>
  <c r="I30" i="38"/>
  <c r="G45" i="7"/>
  <c r="I28" i="38"/>
  <c r="G19" i="7"/>
  <c r="I102" i="38"/>
  <c r="G45" i="20"/>
  <c r="G102" i="10"/>
  <c r="I50" i="38"/>
  <c r="I70" i="38"/>
  <c r="G41" i="14"/>
  <c r="G6" i="6"/>
  <c r="I17" i="38"/>
  <c r="G98" i="7"/>
  <c r="I34" i="38"/>
  <c r="G6" i="7"/>
  <c r="I27" i="38"/>
  <c r="G92" i="6"/>
  <c r="I23" i="38"/>
  <c r="I45" i="38"/>
  <c r="G43" i="10"/>
  <c r="I42" i="38"/>
  <c r="G6" i="10"/>
  <c r="G26" i="20"/>
  <c r="I101" i="38"/>
  <c r="G20" i="6"/>
  <c r="I18" i="38"/>
  <c r="I15" i="38"/>
  <c r="G31" i="5"/>
  <c r="G121" i="6"/>
  <c r="I25" i="38"/>
  <c r="I44" i="38"/>
  <c r="G30" i="10"/>
  <c r="G58" i="12"/>
  <c r="I63" i="38"/>
  <c r="G70" i="12"/>
  <c r="I64" i="38"/>
  <c r="I32" i="38"/>
  <c r="G72" i="7"/>
  <c r="G44" i="5"/>
  <c r="I16" i="38"/>
  <c r="G31" i="9"/>
  <c r="I40" i="38"/>
  <c r="F16" i="14"/>
  <c r="G16" i="14" s="1"/>
  <c r="F32" i="17"/>
  <c r="G32" i="17" s="1"/>
  <c r="F26" i="18"/>
  <c r="G26" i="18" s="1"/>
  <c r="F61" i="25"/>
  <c r="G61" i="25" s="1"/>
  <c r="F81" i="18"/>
  <c r="G81" i="18" s="1"/>
  <c r="F17" i="17"/>
  <c r="G17" i="17" s="1"/>
  <c r="F18" i="11"/>
  <c r="G18" i="11" s="1"/>
  <c r="F123" i="15"/>
  <c r="G123" i="15" s="1"/>
  <c r="F48" i="16"/>
  <c r="G48" i="16" s="1"/>
  <c r="F34" i="11"/>
  <c r="G34" i="11" s="1"/>
  <c r="F68" i="11"/>
  <c r="G68" i="11" s="1"/>
  <c r="F112" i="11"/>
  <c r="G112" i="11" s="1"/>
  <c r="F54" i="3"/>
  <c r="G54" i="3" s="1"/>
  <c r="F59" i="16"/>
  <c r="G59" i="16" s="1"/>
  <c r="F36" i="3"/>
  <c r="G36" i="3" s="1"/>
  <c r="F70" i="18"/>
  <c r="G70" i="18" s="1"/>
  <c r="F18" i="12"/>
  <c r="G18" i="12" s="1"/>
  <c r="F78" i="16"/>
  <c r="G78" i="16" s="1"/>
  <c r="F17" i="16"/>
  <c r="G17" i="16" s="1"/>
  <c r="F31" i="15"/>
  <c r="G31" i="15" s="1"/>
  <c r="F85" i="15"/>
  <c r="G85" i="15" s="1"/>
  <c r="F48" i="17"/>
  <c r="G48" i="17" s="1"/>
  <c r="F63" i="3"/>
  <c r="G63" i="3" s="1"/>
  <c r="F16" i="25"/>
  <c r="G16" i="25" s="1"/>
  <c r="F74" i="15"/>
  <c r="G74" i="15" s="1"/>
  <c r="F31" i="25"/>
  <c r="G31" i="25" s="1"/>
  <c r="F33" i="16"/>
  <c r="G33" i="16" s="1"/>
  <c r="F48" i="15"/>
  <c r="G48" i="15" s="1"/>
  <c r="F44" i="12"/>
  <c r="G44" i="12" s="1"/>
  <c r="F135" i="15"/>
  <c r="G135" i="15" s="1"/>
  <c r="F56" i="11"/>
  <c r="G56" i="11" s="1"/>
  <c r="F737" i="2"/>
  <c r="F55" i="12"/>
  <c r="G55" i="12" s="1"/>
  <c r="F100" i="15"/>
  <c r="G100" i="15" s="1"/>
  <c r="F45" i="11"/>
  <c r="G45" i="11" s="1"/>
  <c r="F34" i="12"/>
  <c r="G34" i="12" s="1"/>
  <c r="F17" i="15"/>
  <c r="G17" i="15" s="1"/>
  <c r="F58" i="18"/>
  <c r="G58" i="18" s="1"/>
  <c r="F148" i="15"/>
  <c r="G148" i="15" s="1"/>
  <c r="F49" i="25"/>
  <c r="G49" i="25" s="1"/>
  <c r="F37" i="18"/>
  <c r="G37" i="18" s="1"/>
  <c r="F49" i="18"/>
  <c r="G49" i="18" s="1"/>
  <c r="F113" i="15"/>
  <c r="G113" i="15" s="1"/>
  <c r="F61" i="15"/>
  <c r="G61" i="15" s="1"/>
  <c r="F76" i="20"/>
  <c r="G76" i="20" s="1"/>
  <c r="F15" i="18"/>
  <c r="G15" i="18" s="1"/>
  <c r="G107" i="6"/>
  <c r="I24" i="38"/>
  <c r="G6" i="5"/>
  <c r="I13" i="38"/>
  <c r="G19" i="9"/>
  <c r="I39" i="38"/>
  <c r="I108" i="38"/>
  <c r="G99" i="20"/>
  <c r="G18" i="5"/>
  <c r="I14" i="38"/>
  <c r="G66" i="10"/>
  <c r="I47" i="38"/>
  <c r="G111" i="7"/>
  <c r="I35" i="38"/>
  <c r="F20" i="21"/>
  <c r="G20" i="21" s="1"/>
  <c r="F72" i="3"/>
  <c r="G72" i="3" s="1"/>
  <c r="F19" i="22"/>
  <c r="G19" i="22" s="1"/>
  <c r="F81" i="23"/>
  <c r="G81" i="23" s="1"/>
  <c r="F67" i="23"/>
  <c r="G67" i="23" s="1"/>
  <c r="F35" i="21"/>
  <c r="G35" i="21" s="1"/>
  <c r="F48" i="25"/>
  <c r="G48" i="25" s="1"/>
  <c r="F810" i="2"/>
  <c r="F30" i="25"/>
  <c r="G30" i="25" s="1"/>
  <c r="F24" i="23"/>
  <c r="G24" i="23" s="1"/>
  <c r="F15" i="24"/>
  <c r="G15" i="24" s="1"/>
  <c r="F51" i="21"/>
  <c r="G51" i="21" s="1"/>
  <c r="F44" i="23"/>
  <c r="G44" i="23" s="1"/>
  <c r="F33" i="22"/>
  <c r="G33" i="22" s="1"/>
  <c r="F29" i="25"/>
  <c r="G29" i="25" s="1"/>
  <c r="I31" i="38"/>
  <c r="G59" i="7"/>
  <c r="I65" i="38"/>
  <c r="G6" i="13"/>
  <c r="I29" i="38"/>
  <c r="G32" i="7"/>
  <c r="G54" i="10"/>
  <c r="I46" i="38"/>
  <c r="I66" i="38"/>
  <c r="G16" i="13"/>
  <c r="G51" i="14"/>
  <c r="I71" i="38"/>
  <c r="I38" i="38"/>
  <c r="G6" i="9"/>
  <c r="I21" i="38"/>
  <c r="G62" i="6"/>
  <c r="G135" i="6"/>
  <c r="I26" i="38"/>
  <c r="G76" i="6"/>
  <c r="I22" i="38"/>
  <c r="G18" i="10"/>
  <c r="I43" i="38"/>
  <c r="I36" i="38"/>
  <c r="G125" i="7"/>
  <c r="I19" i="38"/>
  <c r="G34" i="6"/>
  <c r="F45" i="3" l="1"/>
  <c r="G45" i="3" s="1"/>
  <c r="F47" i="25"/>
  <c r="G47" i="25" s="1"/>
  <c r="F791" i="2"/>
  <c r="F38" i="38"/>
  <c r="I58" i="1"/>
  <c r="F38" i="29"/>
  <c r="I43" i="1"/>
  <c r="F29" i="38"/>
  <c r="F29" i="29"/>
  <c r="F31" i="29"/>
  <c r="I45" i="1"/>
  <c r="F31" i="38"/>
  <c r="I117" i="38"/>
  <c r="G29" i="23"/>
  <c r="G49" i="23"/>
  <c r="I118" i="38"/>
  <c r="F108" i="29"/>
  <c r="I177" i="1"/>
  <c r="F108" i="38"/>
  <c r="G50" i="18"/>
  <c r="I95" i="38"/>
  <c r="I87" i="38"/>
  <c r="G50" i="16"/>
  <c r="I52" i="38"/>
  <c r="G21" i="11"/>
  <c r="F15" i="29"/>
  <c r="F15" i="38"/>
  <c r="I21" i="1"/>
  <c r="I53" i="1"/>
  <c r="F37" i="38"/>
  <c r="F37" i="29"/>
  <c r="F109" i="29"/>
  <c r="I178" i="1"/>
  <c r="F109" i="38"/>
  <c r="F43" i="38"/>
  <c r="I67" i="1"/>
  <c r="F43" i="29"/>
  <c r="F26" i="29"/>
  <c r="I36" i="1"/>
  <c r="F26" i="38"/>
  <c r="I9" i="38"/>
  <c r="G39" i="3"/>
  <c r="I112" i="38"/>
  <c r="G39" i="21"/>
  <c r="G72" i="23"/>
  <c r="I119" i="38"/>
  <c r="F47" i="29"/>
  <c r="F47" i="38"/>
  <c r="I71" i="1"/>
  <c r="F13" i="29"/>
  <c r="F13" i="38"/>
  <c r="I19" i="1"/>
  <c r="I105" i="38"/>
  <c r="G71" i="20"/>
  <c r="I93" i="38"/>
  <c r="G29" i="18"/>
  <c r="I72" i="38"/>
  <c r="G8" i="15"/>
  <c r="I62" i="38"/>
  <c r="G47" i="12"/>
  <c r="I61" i="38"/>
  <c r="G37" i="12"/>
  <c r="I76" i="38"/>
  <c r="G66" i="15"/>
  <c r="G77" i="15"/>
  <c r="I77" i="38"/>
  <c r="G6" i="12"/>
  <c r="I59" i="38"/>
  <c r="G48" i="3"/>
  <c r="I10" i="38"/>
  <c r="I86" i="38"/>
  <c r="G36" i="16"/>
  <c r="I97" i="38"/>
  <c r="G73" i="18"/>
  <c r="G6" i="14"/>
  <c r="I67" i="38"/>
  <c r="I22" i="1"/>
  <c r="F16" i="29"/>
  <c r="F16" i="38"/>
  <c r="F64" i="29"/>
  <c r="I96" i="1"/>
  <c r="F64" i="38"/>
  <c r="I170" i="1"/>
  <c r="F101" i="29"/>
  <c r="F101" i="38"/>
  <c r="F27" i="38"/>
  <c r="I41" i="1"/>
  <c r="F27" i="29"/>
  <c r="F17" i="38"/>
  <c r="I27" i="1"/>
  <c r="F17" i="29"/>
  <c r="F50" i="38"/>
  <c r="F50" i="29"/>
  <c r="I74" i="1"/>
  <c r="F20" i="29"/>
  <c r="I30" i="1"/>
  <c r="F20" i="38"/>
  <c r="F49" i="29"/>
  <c r="F49" i="38"/>
  <c r="I73" i="1"/>
  <c r="F19" i="38"/>
  <c r="F19" i="29"/>
  <c r="I29" i="1"/>
  <c r="F66" i="38"/>
  <c r="F66" i="29"/>
  <c r="I102" i="1"/>
  <c r="I110" i="38"/>
  <c r="G6" i="21"/>
  <c r="I91" i="38"/>
  <c r="G6" i="18"/>
  <c r="I78" i="38"/>
  <c r="G90" i="15"/>
  <c r="G62" i="16"/>
  <c r="I85" i="38"/>
  <c r="G6" i="17"/>
  <c r="I88" i="38"/>
  <c r="F44" i="38"/>
  <c r="F44" i="29"/>
  <c r="I68" i="1"/>
  <c r="F33" i="29"/>
  <c r="I47" i="1"/>
  <c r="F33" i="38"/>
  <c r="F36" i="38"/>
  <c r="F36" i="29"/>
  <c r="I50" i="1"/>
  <c r="I31" i="1"/>
  <c r="F21" i="29"/>
  <c r="F21" i="38"/>
  <c r="F65" i="38"/>
  <c r="F65" i="29"/>
  <c r="I101" i="1"/>
  <c r="I115" i="38"/>
  <c r="G6" i="24"/>
  <c r="I113" i="38"/>
  <c r="G6" i="22"/>
  <c r="I75" i="38"/>
  <c r="G49" i="15"/>
  <c r="I60" i="38"/>
  <c r="G21" i="12"/>
  <c r="I74" i="38"/>
  <c r="G34" i="15"/>
  <c r="I120" i="38"/>
  <c r="G6" i="25"/>
  <c r="G20" i="15"/>
  <c r="I73" i="38"/>
  <c r="G61" i="18"/>
  <c r="I96" i="38"/>
  <c r="G104" i="11"/>
  <c r="I58" i="38"/>
  <c r="G116" i="15"/>
  <c r="I80" i="38"/>
  <c r="I46" i="1"/>
  <c r="F32" i="29"/>
  <c r="F32" i="38"/>
  <c r="F42" i="38"/>
  <c r="I66" i="1"/>
  <c r="F42" i="29"/>
  <c r="F70" i="38"/>
  <c r="F70" i="29"/>
  <c r="I110" i="1"/>
  <c r="F102" i="38"/>
  <c r="I171" i="1"/>
  <c r="F102" i="29"/>
  <c r="I44" i="1"/>
  <c r="F30" i="38"/>
  <c r="F30" i="29"/>
  <c r="I85" i="1"/>
  <c r="F57" i="38"/>
  <c r="F57" i="29"/>
  <c r="F48" i="29"/>
  <c r="I72" i="1"/>
  <c r="F48" i="38"/>
  <c r="I176" i="1"/>
  <c r="F107" i="29"/>
  <c r="F107" i="38"/>
  <c r="I94" i="38"/>
  <c r="G40" i="18"/>
  <c r="I81" i="38"/>
  <c r="G126" i="15"/>
  <c r="G35" i="17"/>
  <c r="I90" i="38"/>
  <c r="G20" i="17"/>
  <c r="I89" i="38"/>
  <c r="F45" i="29"/>
  <c r="I69" i="1"/>
  <c r="F45" i="38"/>
  <c r="I42" i="1"/>
  <c r="F28" i="38"/>
  <c r="F28" i="29"/>
  <c r="F56" i="38"/>
  <c r="F56" i="29"/>
  <c r="I84" i="1"/>
  <c r="F22" i="38"/>
  <c r="F22" i="29"/>
  <c r="I32" i="1"/>
  <c r="F71" i="38"/>
  <c r="F71" i="29"/>
  <c r="I111" i="1"/>
  <c r="I70" i="1"/>
  <c r="F46" i="38"/>
  <c r="F46" i="29"/>
  <c r="I123" i="38"/>
  <c r="G53" i="25"/>
  <c r="G22" i="22"/>
  <c r="I114" i="38"/>
  <c r="I116" i="38"/>
  <c r="G8" i="23"/>
  <c r="I111" i="38"/>
  <c r="G23" i="21"/>
  <c r="F35" i="38"/>
  <c r="F35" i="29"/>
  <c r="I49" i="1"/>
  <c r="F14" i="29"/>
  <c r="I20" i="1"/>
  <c r="F14" i="38"/>
  <c r="F39" i="29"/>
  <c r="F39" i="38"/>
  <c r="I59" i="1"/>
  <c r="I34" i="1"/>
  <c r="F24" i="29"/>
  <c r="F24" i="38"/>
  <c r="I79" i="38"/>
  <c r="G103" i="15"/>
  <c r="G138" i="15"/>
  <c r="I82" i="38"/>
  <c r="I53" i="38"/>
  <c r="G37" i="11"/>
  <c r="G48" i="11"/>
  <c r="I54" i="38"/>
  <c r="I84" i="38"/>
  <c r="G20" i="16"/>
  <c r="G57" i="3"/>
  <c r="I11" i="38"/>
  <c r="I83" i="38"/>
  <c r="G6" i="16"/>
  <c r="G30" i="3"/>
  <c r="I8" i="38"/>
  <c r="I55" i="38"/>
  <c r="G59" i="11"/>
  <c r="G6" i="11"/>
  <c r="I51" i="38"/>
  <c r="I92" i="38"/>
  <c r="G18" i="18"/>
  <c r="I60" i="1"/>
  <c r="F40" i="29"/>
  <c r="F40" i="38"/>
  <c r="F63" i="29"/>
  <c r="I95" i="1"/>
  <c r="F63" i="38"/>
  <c r="F25" i="29"/>
  <c r="I35" i="1"/>
  <c r="F25" i="38"/>
  <c r="F18" i="29"/>
  <c r="I28" i="1"/>
  <c r="F18" i="38"/>
  <c r="I33" i="1"/>
  <c r="F23" i="38"/>
  <c r="F23" i="29"/>
  <c r="F34" i="38"/>
  <c r="F34" i="29"/>
  <c r="I48" i="1"/>
  <c r="I108" i="1"/>
  <c r="F68" i="38"/>
  <c r="F68" i="29"/>
  <c r="F69" i="38"/>
  <c r="I109" i="1"/>
  <c r="F69" i="29"/>
  <c r="F41" i="29"/>
  <c r="F41" i="38"/>
  <c r="I61" i="1"/>
  <c r="F546" i="2" l="1"/>
  <c r="F545" i="2"/>
  <c r="F81" i="29"/>
  <c r="F81" i="38"/>
  <c r="I132" i="1"/>
  <c r="I190" i="1"/>
  <c r="F113" i="38"/>
  <c r="F113" i="29"/>
  <c r="I140" i="1"/>
  <c r="F85" i="29"/>
  <c r="F85" i="38"/>
  <c r="F67" i="38"/>
  <c r="I107" i="1"/>
  <c r="F67" i="29"/>
  <c r="I202" i="1"/>
  <c r="F116" i="38"/>
  <c r="F116" i="29"/>
  <c r="F123" i="38"/>
  <c r="I222" i="1"/>
  <c r="F123" i="29"/>
  <c r="F120" i="38"/>
  <c r="F120" i="29"/>
  <c r="I219" i="1"/>
  <c r="F60" i="29"/>
  <c r="F60" i="38"/>
  <c r="I92" i="1"/>
  <c r="F59" i="38"/>
  <c r="F59" i="29"/>
  <c r="I91" i="1"/>
  <c r="F87" i="29"/>
  <c r="F87" i="38"/>
  <c r="I142" i="1"/>
  <c r="F118" i="29"/>
  <c r="I210" i="1"/>
  <c r="F118" i="38"/>
  <c r="I131" i="1"/>
  <c r="F80" i="29"/>
  <c r="F80" i="38"/>
  <c r="I158" i="1"/>
  <c r="F97" i="29"/>
  <c r="F97" i="38"/>
  <c r="F61" i="29"/>
  <c r="I93" i="1"/>
  <c r="F61" i="38"/>
  <c r="F72" i="38"/>
  <c r="I117" i="1"/>
  <c r="F72" i="29"/>
  <c r="I174" i="1"/>
  <c r="F105" i="38"/>
  <c r="F105" i="29"/>
  <c r="F9" i="38"/>
  <c r="I11" i="1"/>
  <c r="F9" i="29"/>
  <c r="F117" i="29"/>
  <c r="F117" i="38"/>
  <c r="I206" i="1"/>
  <c r="I79" i="1"/>
  <c r="F51" i="38"/>
  <c r="F51" i="29"/>
  <c r="I10" i="1"/>
  <c r="F8" i="29"/>
  <c r="F8" i="38"/>
  <c r="I13" i="1"/>
  <c r="F11" i="38"/>
  <c r="F11" i="29"/>
  <c r="F54" i="38"/>
  <c r="F54" i="29"/>
  <c r="I82" i="1"/>
  <c r="F82" i="29"/>
  <c r="I133" i="1"/>
  <c r="F82" i="38"/>
  <c r="F111" i="29"/>
  <c r="I184" i="1"/>
  <c r="F111" i="38"/>
  <c r="I155" i="1"/>
  <c r="F94" i="29"/>
  <c r="F94" i="38"/>
  <c r="F74" i="29"/>
  <c r="I119" i="1"/>
  <c r="F74" i="38"/>
  <c r="I120" i="1"/>
  <c r="F75" i="38"/>
  <c r="F75" i="29"/>
  <c r="F115" i="29"/>
  <c r="F115" i="38"/>
  <c r="I196" i="1"/>
  <c r="I145" i="1"/>
  <c r="F88" i="29"/>
  <c r="F88" i="38"/>
  <c r="F10" i="38"/>
  <c r="I12" i="1"/>
  <c r="F10" i="29"/>
  <c r="F77" i="38"/>
  <c r="I125" i="1"/>
  <c r="F77" i="29"/>
  <c r="F119" i="29"/>
  <c r="F119" i="38"/>
  <c r="I214" i="1"/>
  <c r="F52" i="38"/>
  <c r="I80" i="1"/>
  <c r="F52" i="29"/>
  <c r="F89" i="29"/>
  <c r="F89" i="38"/>
  <c r="I146" i="1"/>
  <c r="F96" i="38"/>
  <c r="I157" i="1"/>
  <c r="F96" i="29"/>
  <c r="I129" i="1"/>
  <c r="F78" i="38"/>
  <c r="F78" i="29"/>
  <c r="I183" i="1"/>
  <c r="F110" i="29"/>
  <c r="F110" i="38"/>
  <c r="F51" i="25"/>
  <c r="G51" i="25" s="1"/>
  <c r="F73" i="3"/>
  <c r="G73" i="3" s="1"/>
  <c r="F818" i="2"/>
  <c r="F33" i="25"/>
  <c r="G33" i="25" s="1"/>
  <c r="F32" i="25"/>
  <c r="G32" i="25" s="1"/>
  <c r="F50" i="25"/>
  <c r="G50" i="25" s="1"/>
  <c r="F816" i="2"/>
  <c r="I153" i="1"/>
  <c r="F92" i="38"/>
  <c r="F92" i="29"/>
  <c r="I83" i="1"/>
  <c r="F55" i="38"/>
  <c r="F55" i="29"/>
  <c r="F83" i="38"/>
  <c r="F83" i="29"/>
  <c r="I138" i="1"/>
  <c r="F84" i="29"/>
  <c r="F84" i="38"/>
  <c r="I139" i="1"/>
  <c r="F53" i="38"/>
  <c r="I81" i="1"/>
  <c r="F53" i="29"/>
  <c r="F79" i="29"/>
  <c r="F79" i="38"/>
  <c r="I130" i="1"/>
  <c r="F114" i="38"/>
  <c r="F114" i="29"/>
  <c r="I191" i="1"/>
  <c r="F90" i="29"/>
  <c r="I147" i="1"/>
  <c r="F90" i="38"/>
  <c r="I86" i="1"/>
  <c r="F58" i="29"/>
  <c r="F58" i="38"/>
  <c r="F73" i="29"/>
  <c r="F73" i="38"/>
  <c r="I118" i="1"/>
  <c r="F91" i="29"/>
  <c r="F91" i="38"/>
  <c r="I152" i="1"/>
  <c r="I141" i="1"/>
  <c r="F86" i="29"/>
  <c r="F86" i="38"/>
  <c r="I124" i="1"/>
  <c r="F76" i="38"/>
  <c r="F76" i="29"/>
  <c r="I94" i="1"/>
  <c r="F62" i="38"/>
  <c r="F62" i="29"/>
  <c r="I154" i="1"/>
  <c r="F93" i="38"/>
  <c r="F93" i="29"/>
  <c r="F112" i="38"/>
  <c r="I185" i="1"/>
  <c r="F112" i="29"/>
  <c r="F95" i="29"/>
  <c r="I156" i="1"/>
  <c r="F95" i="38"/>
  <c r="I122" i="38" l="1"/>
  <c r="G36" i="25"/>
  <c r="G66" i="3"/>
  <c r="I12" i="38"/>
  <c r="G20" i="25"/>
  <c r="I121" i="38"/>
  <c r="F12" i="29" l="1"/>
  <c r="I14" i="1"/>
  <c r="F12" i="38"/>
  <c r="F122" i="29"/>
  <c r="I221" i="1"/>
  <c r="F122" i="38"/>
  <c r="I220" i="1"/>
  <c r="F121" i="38"/>
  <c r="F121" i="29"/>
  <c r="F478" i="2" l="1"/>
  <c r="F852" i="2" s="1"/>
  <c r="F853" i="2" s="1"/>
  <c r="E637" i="35"/>
</calcChain>
</file>

<file path=xl/sharedStrings.xml><?xml version="1.0" encoding="utf-8"?>
<sst xmlns="http://schemas.openxmlformats.org/spreadsheetml/2006/main" count="6842" uniqueCount="2043">
  <si>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</si>
  <si>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</si>
  <si>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</si>
  <si>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</si>
  <si>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</si>
  <si>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</si>
  <si>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</si>
  <si>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</si>
  <si>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</si>
  <si>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</si>
  <si>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</si>
  <si>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</si>
  <si>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</si>
  <si>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</si>
  <si>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</si>
  <si>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</si>
  <si>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</si>
  <si>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</si>
  <si>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</si>
  <si>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</si>
  <si>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</si>
  <si>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</si>
  <si>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</si>
  <si>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</si>
  <si>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</si>
  <si>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</si>
  <si>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</si>
  <si>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</si>
  <si>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</si>
  <si>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</si>
  <si>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</si>
  <si>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</si>
  <si>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</si>
  <si>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</si>
  <si>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</si>
  <si>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fi.023</t>
  </si>
  <si>
    <t>81- Tasa</t>
  </si>
  <si>
    <t>fi.029</t>
  </si>
  <si>
    <t>fi.028</t>
  </si>
  <si>
    <t>80- Seguros</t>
  </si>
  <si>
    <t>fi.026</t>
  </si>
  <si>
    <t>79- Derechos</t>
  </si>
  <si>
    <t>$</t>
  </si>
  <si>
    <t>fi.024</t>
  </si>
  <si>
    <t>78- Cotización</t>
  </si>
  <si>
    <t>fi.027</t>
  </si>
  <si>
    <t>77- Varios</t>
  </si>
  <si>
    <t>11- Financiero</t>
  </si>
  <si>
    <t>Adicionales</t>
  </si>
  <si>
    <t>eq.058</t>
  </si>
  <si>
    <t>74- Tractor</t>
  </si>
  <si>
    <t>eq.902</t>
  </si>
  <si>
    <t>h</t>
  </si>
  <si>
    <t>eq.025</t>
  </si>
  <si>
    <t>eq.024b</t>
  </si>
  <si>
    <t>eq.024</t>
  </si>
  <si>
    <t>73- Topadora</t>
  </si>
  <si>
    <t>72- Terminadora</t>
  </si>
  <si>
    <t>71- Tanque</t>
  </si>
  <si>
    <t>eq.901</t>
  </si>
  <si>
    <t>eq.086</t>
  </si>
  <si>
    <t>eq.060</t>
  </si>
  <si>
    <t>eq.052</t>
  </si>
  <si>
    <t>eq.050</t>
  </si>
  <si>
    <t>eq.048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</si>
  <si>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</si>
  <si>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</si>
  <si>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</si>
  <si>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</si>
  <si>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</si>
  <si>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</si>
  <si>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</si>
  <si>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</si>
  <si>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eq.105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</si>
  <si>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</si>
  <si>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</si>
  <si>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</si>
  <si>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</si>
  <si>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</si>
  <si>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</si>
  <si>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</si>
  <si>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</si>
  <si>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67- Rastra</t>
  </si>
  <si>
    <t>eq.022</t>
  </si>
  <si>
    <t>Planta eleboradora de hormigón</t>
  </si>
  <si>
    <t>eq.021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</si>
  <si>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</si>
  <si>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</si>
  <si>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</si>
  <si>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</si>
  <si>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</si>
  <si>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</si>
  <si>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</si>
  <si>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</si>
  <si>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63- Regador</t>
  </si>
  <si>
    <t>eq.010</t>
  </si>
  <si>
    <t>eq.009</t>
  </si>
  <si>
    <t>Motoniveladora 180 H.P.</t>
  </si>
  <si>
    <t>62- Motoniveladora</t>
  </si>
  <si>
    <t>eq.066</t>
  </si>
  <si>
    <t>61- Motocompresor</t>
  </si>
  <si>
    <t>eq.020</t>
  </si>
  <si>
    <t>eq.200</t>
  </si>
  <si>
    <t>59- Matafuego</t>
  </si>
  <si>
    <t>eq.122</t>
  </si>
  <si>
    <t>eq.121</t>
  </si>
  <si>
    <t>eq.120</t>
  </si>
  <si>
    <t>eq.062</t>
  </si>
  <si>
    <t>58- Martillo</t>
  </si>
  <si>
    <t>eq.125</t>
  </si>
  <si>
    <t>eq.124</t>
  </si>
  <si>
    <t>eq.123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</si>
  <si>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</si>
  <si>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</si>
  <si>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</si>
  <si>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</si>
  <si>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</si>
  <si>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</si>
  <si>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</si>
  <si>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l</t>
  </si>
  <si>
    <t>eq.300</t>
  </si>
  <si>
    <t>eq.080</t>
  </si>
  <si>
    <t>eq.006</t>
  </si>
  <si>
    <t>Gasoil</t>
  </si>
  <si>
    <t>55- Combustible</t>
  </si>
  <si>
    <t>eq.112</t>
  </si>
  <si>
    <t>eq.111</t>
  </si>
  <si>
    <t>eq.002</t>
  </si>
  <si>
    <t>54- Acoplado</t>
  </si>
  <si>
    <t>eq.110</t>
  </si>
  <si>
    <t>eq.109</t>
  </si>
  <si>
    <t>eq.108</t>
  </si>
  <si>
    <t>52- Cubierta</t>
  </si>
  <si>
    <t>her.012</t>
  </si>
  <si>
    <t>her.011</t>
  </si>
  <si>
    <t>her.010</t>
  </si>
  <si>
    <t>her.009</t>
  </si>
  <si>
    <t>her.008</t>
  </si>
  <si>
    <t>her.007</t>
  </si>
  <si>
    <t>her.006</t>
  </si>
  <si>
    <t>her.005</t>
  </si>
  <si>
    <t>her.004</t>
  </si>
  <si>
    <t>her.003</t>
  </si>
  <si>
    <t>her.002</t>
  </si>
  <si>
    <t>her.001</t>
  </si>
  <si>
    <t>50- Canasta</t>
  </si>
  <si>
    <t>eq.078</t>
  </si>
  <si>
    <t>49- Camioneta</t>
  </si>
  <si>
    <t>eq.107</t>
  </si>
  <si>
    <t>eq.106</t>
  </si>
  <si>
    <t>eq.030</t>
  </si>
  <si>
    <t>eq.019</t>
  </si>
  <si>
    <t>eq.012</t>
  </si>
  <si>
    <t>Camión volcador 140 H.P.</t>
  </si>
  <si>
    <t>eq.011</t>
  </si>
  <si>
    <t>eq.001</t>
  </si>
  <si>
    <t>eq.028</t>
  </si>
  <si>
    <t>eq.074</t>
  </si>
  <si>
    <t>46- Barredora</t>
  </si>
  <si>
    <t>eq.026</t>
  </si>
  <si>
    <t>eq.976</t>
  </si>
  <si>
    <t>eq.076</t>
  </si>
  <si>
    <t>44- Aplanadora</t>
  </si>
  <si>
    <t>10- Equipo</t>
  </si>
  <si>
    <t>Maquinarias</t>
  </si>
  <si>
    <t>mo.001</t>
  </si>
  <si>
    <t>112- Oficial especializado</t>
  </si>
  <si>
    <t>mo.002</t>
  </si>
  <si>
    <t>111- Oficial</t>
  </si>
  <si>
    <t>mo.003</t>
  </si>
  <si>
    <t>110- Medio Oficial</t>
  </si>
  <si>
    <t>mo.007</t>
  </si>
  <si>
    <t>mo.006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</si>
  <si>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</si>
  <si>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</si>
  <si>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</si>
  <si>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</si>
  <si>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</si>
  <si>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</si>
  <si>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</si>
  <si>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</si>
  <si>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106- Adicional</t>
  </si>
  <si>
    <t>17- Mano de obra</t>
  </si>
  <si>
    <t>Mano de Obra</t>
  </si>
  <si>
    <t>vi.008</t>
  </si>
  <si>
    <t>vi.007</t>
  </si>
  <si>
    <t>vi.006</t>
  </si>
  <si>
    <t>vi.003</t>
  </si>
  <si>
    <t>vi.001</t>
  </si>
  <si>
    <t>200- Vidrio</t>
  </si>
  <si>
    <t>vi.004</t>
  </si>
  <si>
    <t>199- Policarbonato</t>
  </si>
  <si>
    <t>vi.002</t>
  </si>
  <si>
    <t>198- Espejo</t>
  </si>
  <si>
    <t>30- Vidrio</t>
  </si>
  <si>
    <t>so.012</t>
  </si>
  <si>
    <t>so.011</t>
  </si>
  <si>
    <t>201- Zócalo</t>
  </si>
  <si>
    <t>te.003</t>
  </si>
  <si>
    <t>te.002</t>
  </si>
  <si>
    <t>197- Teja</t>
  </si>
  <si>
    <t>29- Tejas</t>
  </si>
  <si>
    <t>so.004</t>
  </si>
  <si>
    <t>so.003</t>
  </si>
  <si>
    <t>196- Mosaico</t>
  </si>
  <si>
    <t>so.030</t>
  </si>
  <si>
    <t>195- Cerámica</t>
  </si>
  <si>
    <t>so.016</t>
  </si>
  <si>
    <t>so.009</t>
  </si>
  <si>
    <t>194- Baldosa</t>
  </si>
  <si>
    <t>28- Solados</t>
  </si>
  <si>
    <t>sa.285</t>
  </si>
  <si>
    <t>191- Tanque</t>
  </si>
  <si>
    <t>sa.169</t>
  </si>
  <si>
    <t>sa.019</t>
  </si>
  <si>
    <t>189- Pileta</t>
  </si>
  <si>
    <t>sa.021</t>
  </si>
  <si>
    <t>188- Mochila</t>
  </si>
  <si>
    <t>sa.298</t>
  </si>
  <si>
    <t>sa.297</t>
  </si>
  <si>
    <t>sa.296</t>
  </si>
  <si>
    <t>sa.295</t>
  </si>
  <si>
    <t>sa.291</t>
  </si>
  <si>
    <t>187- Mesada</t>
  </si>
  <si>
    <t>sa.223</t>
  </si>
  <si>
    <t>186- Medidor</t>
  </si>
  <si>
    <t>sa.310</t>
  </si>
  <si>
    <t>sa.287</t>
  </si>
  <si>
    <t>sa.271</t>
  </si>
  <si>
    <t>sa.270</t>
  </si>
  <si>
    <t>sa.249</t>
  </si>
  <si>
    <t>sa.248</t>
  </si>
  <si>
    <t>sa.247</t>
  </si>
  <si>
    <t>sa.244</t>
  </si>
  <si>
    <t>sa.243</t>
  </si>
  <si>
    <t>185- Llave y válvula</t>
  </si>
  <si>
    <t>sa.205</t>
  </si>
  <si>
    <t>184- Kit medidor</t>
  </si>
  <si>
    <t>sa.239</t>
  </si>
  <si>
    <t>sa.238</t>
  </si>
  <si>
    <t>sa.237</t>
  </si>
  <si>
    <t>sa.236</t>
  </si>
  <si>
    <t>183- Juego</t>
  </si>
  <si>
    <t>sa.020</t>
  </si>
  <si>
    <t>182- Inodoro</t>
  </si>
  <si>
    <t>sa.210</t>
  </si>
  <si>
    <t>181- Gabinete</t>
  </si>
  <si>
    <t>sa.351</t>
  </si>
  <si>
    <t>sa.300</t>
  </si>
  <si>
    <t>sa.288</t>
  </si>
  <si>
    <t>sa.284</t>
  </si>
  <si>
    <t>sa.283</t>
  </si>
  <si>
    <t>sa.265</t>
  </si>
  <si>
    <t>sa.235</t>
  </si>
  <si>
    <t>sa.221</t>
  </si>
  <si>
    <t>sa.202</t>
  </si>
  <si>
    <t>sa.201</t>
  </si>
  <si>
    <t>sa.200</t>
  </si>
  <si>
    <t>sa.195</t>
  </si>
  <si>
    <t>sa.194</t>
  </si>
  <si>
    <t>sa.150</t>
  </si>
  <si>
    <t>sa.145</t>
  </si>
  <si>
    <t>sa.139</t>
  </si>
  <si>
    <t>sa.112</t>
  </si>
  <si>
    <t>sa.111</t>
  </si>
  <si>
    <t>sa.108</t>
  </si>
  <si>
    <t>sa.059</t>
  </si>
  <si>
    <t>sa.031</t>
  </si>
  <si>
    <t>sa.030</t>
  </si>
  <si>
    <t>sa.029</t>
  </si>
  <si>
    <t>sa.027</t>
  </si>
  <si>
    <t>sa.025</t>
  </si>
  <si>
    <t>sa.018</t>
  </si>
  <si>
    <t>sa.017</t>
  </si>
  <si>
    <t>sa.016</t>
  </si>
  <si>
    <t>sa.014</t>
  </si>
  <si>
    <t>sa.012</t>
  </si>
  <si>
    <t>sa.002</t>
  </si>
  <si>
    <t>sa.001</t>
  </si>
  <si>
    <t>179- Accesorios sanit.</t>
  </si>
  <si>
    <t>sa.900</t>
  </si>
  <si>
    <t>sa.220</t>
  </si>
  <si>
    <t>sa.109</t>
  </si>
  <si>
    <t>sa.107</t>
  </si>
  <si>
    <t>sa.090</t>
  </si>
  <si>
    <t>sa.089</t>
  </si>
  <si>
    <t>sa.088</t>
  </si>
  <si>
    <t>sa.087</t>
  </si>
  <si>
    <t>sa.086</t>
  </si>
  <si>
    <t>sa.071</t>
  </si>
  <si>
    <t>sa.070</t>
  </si>
  <si>
    <t>sa.061</t>
  </si>
  <si>
    <t>sa.060</t>
  </si>
  <si>
    <t>sa.011</t>
  </si>
  <si>
    <t>sa.010</t>
  </si>
  <si>
    <t>sa.009</t>
  </si>
  <si>
    <t>sa.008</t>
  </si>
  <si>
    <t>sa.007</t>
  </si>
  <si>
    <t>sa.006</t>
  </si>
  <si>
    <t>sa.005</t>
  </si>
  <si>
    <t>sa.004</t>
  </si>
  <si>
    <t>sa.003</t>
  </si>
  <si>
    <t>178- Caño sanit.</t>
  </si>
  <si>
    <t>sa.015</t>
  </si>
  <si>
    <t>27- Sanitarios</t>
  </si>
  <si>
    <t>rv.022</t>
  </si>
  <si>
    <t>176- Poste</t>
  </si>
  <si>
    <t>rv.033</t>
  </si>
  <si>
    <t>175- Pórtico</t>
  </si>
  <si>
    <t>rv.039</t>
  </si>
  <si>
    <t>rv.031</t>
  </si>
  <si>
    <t>tn</t>
  </si>
  <si>
    <t>rv.032</t>
  </si>
  <si>
    <t>173- Material</t>
  </si>
  <si>
    <t>rv.020</t>
  </si>
  <si>
    <t>172- Malla</t>
  </si>
  <si>
    <t>rv.029</t>
  </si>
  <si>
    <t>171- Junta</t>
  </si>
  <si>
    <t>rv.019</t>
  </si>
  <si>
    <t>rv.018</t>
  </si>
  <si>
    <t>rv.017</t>
  </si>
  <si>
    <t>rv.016</t>
  </si>
  <si>
    <t>170- Gavión</t>
  </si>
  <si>
    <t>rv.027</t>
  </si>
  <si>
    <t>169- Fuel-oil</t>
  </si>
  <si>
    <t>rv.021</t>
  </si>
  <si>
    <t>167- Defensa</t>
  </si>
  <si>
    <t>rv.034</t>
  </si>
  <si>
    <t>166- Columna</t>
  </si>
  <si>
    <t>rv.035</t>
  </si>
  <si>
    <t>164- Carteles</t>
  </si>
  <si>
    <t>rv.028</t>
  </si>
  <si>
    <t>162- C.A.</t>
  </si>
  <si>
    <t>rv.026</t>
  </si>
  <si>
    <t>rv.025</t>
  </si>
  <si>
    <t>161- Asfalto red vial</t>
  </si>
  <si>
    <t>cm3</t>
  </si>
  <si>
    <t>rv.030</t>
  </si>
  <si>
    <t>160- Apoyo</t>
  </si>
  <si>
    <t>rv.024</t>
  </si>
  <si>
    <t>159- Alas</t>
  </si>
  <si>
    <t>rv.037</t>
  </si>
  <si>
    <t>158- Agregado zarand.</t>
  </si>
  <si>
    <t>rv.040</t>
  </si>
  <si>
    <t>rv.010</t>
  </si>
  <si>
    <t>157- Adoquines</t>
  </si>
  <si>
    <t>26- Red vial</t>
  </si>
  <si>
    <t>rg.020</t>
  </si>
  <si>
    <t>rg.018</t>
  </si>
  <si>
    <t>rg.008</t>
  </si>
  <si>
    <t>156- Tubo</t>
  </si>
  <si>
    <t>rg.030</t>
  </si>
  <si>
    <t>rg.028</t>
  </si>
  <si>
    <t>155- Toma servicio</t>
  </si>
  <si>
    <t>rg.026</t>
  </si>
  <si>
    <t>rg.006</t>
  </si>
  <si>
    <t>rg.004</t>
  </si>
  <si>
    <t>152- Accesorios gas</t>
  </si>
  <si>
    <t>25- Red de gas</t>
  </si>
  <si>
    <t>re.060</t>
  </si>
  <si>
    <t>151- Transformador</t>
  </si>
  <si>
    <t>re.075</t>
  </si>
  <si>
    <t>150- Seccionador</t>
  </si>
  <si>
    <t>re.026</t>
  </si>
  <si>
    <t>re.025</t>
  </si>
  <si>
    <t>149- Poste</t>
  </si>
  <si>
    <t>re.115</t>
  </si>
  <si>
    <t>re.110</t>
  </si>
  <si>
    <t>re.105</t>
  </si>
  <si>
    <t>re.100</t>
  </si>
  <si>
    <t>147- Juego de retención y suspensión</t>
  </si>
  <si>
    <t>re.080</t>
  </si>
  <si>
    <t>el.151</t>
  </si>
  <si>
    <t>JABALINA SIMPLE 5/8*1000 FACBSA (R.D)</t>
  </si>
  <si>
    <t>146- Jabalina</t>
  </si>
  <si>
    <t>re.095</t>
  </si>
  <si>
    <t>145- Gabinete</t>
  </si>
  <si>
    <t>re.030</t>
  </si>
  <si>
    <t>144- Descargador</t>
  </si>
  <si>
    <t>re.010</t>
  </si>
  <si>
    <t>re.005</t>
  </si>
  <si>
    <t>143- Cruceta</t>
  </si>
  <si>
    <t>re.055</t>
  </si>
  <si>
    <t>re.050</t>
  </si>
  <si>
    <t>re.045</t>
  </si>
  <si>
    <t>re.040</t>
  </si>
  <si>
    <t>142- Conductor</t>
  </si>
  <si>
    <t>re.020</t>
  </si>
  <si>
    <t>re.015</t>
  </si>
  <si>
    <t>141- Columna</t>
  </si>
  <si>
    <t>re.090</t>
  </si>
  <si>
    <t>140- Caja red. Elect.</t>
  </si>
  <si>
    <t>re.043</t>
  </si>
  <si>
    <t>re.035</t>
  </si>
  <si>
    <t>re.065</t>
  </si>
  <si>
    <t>138- Artefacto</t>
  </si>
  <si>
    <t>re.070</t>
  </si>
  <si>
    <t>137- Aislador</t>
  </si>
  <si>
    <t>24- Red eléctrica</t>
  </si>
  <si>
    <t>rc.010</t>
  </si>
  <si>
    <t>136- Marco y tapa</t>
  </si>
  <si>
    <t>sa.700</t>
  </si>
  <si>
    <t>rc.020</t>
  </si>
  <si>
    <t>135- Caño cloaca</t>
  </si>
  <si>
    <t>23- Red de cloaca</t>
  </si>
  <si>
    <t>ra.034</t>
  </si>
  <si>
    <t>134- Válvula</t>
  </si>
  <si>
    <t>sa.350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</si>
  <si>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</si>
  <si>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</si>
  <si>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</si>
  <si>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</si>
  <si>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</si>
  <si>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</si>
  <si>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</si>
  <si>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</si>
  <si>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</si>
  <si>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</si>
  <si>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</si>
  <si>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</si>
  <si>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</si>
  <si>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</si>
  <si>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</si>
  <si>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</si>
  <si>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</si>
  <si>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</si>
  <si>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</si>
  <si>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</si>
  <si>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</si>
  <si>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</si>
  <si>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</si>
  <si>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</si>
  <si>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</si>
  <si>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</si>
  <si>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</si>
  <si>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</si>
  <si>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</si>
  <si>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</si>
  <si>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</si>
  <si>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</si>
  <si>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</si>
  <si>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</si>
  <si>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</si>
  <si>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</si>
  <si>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</si>
  <si>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</si>
  <si>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</si>
  <si>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</si>
  <si>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</si>
  <si>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</si>
  <si>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</si>
  <si>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ra.104</t>
  </si>
  <si>
    <t>ra.103</t>
  </si>
  <si>
    <t>ra.102</t>
  </si>
  <si>
    <t>ra.101</t>
  </si>
  <si>
    <t>ra.100</t>
  </si>
  <si>
    <t>ra.037</t>
  </si>
  <si>
    <t>ra.036</t>
  </si>
  <si>
    <t>ra.032</t>
  </si>
  <si>
    <t>ra.030</t>
  </si>
  <si>
    <t>ra.028</t>
  </si>
  <si>
    <t>132- Accesorios agua</t>
  </si>
  <si>
    <t>ra.029</t>
  </si>
  <si>
    <t>ra.027</t>
  </si>
  <si>
    <t>ra.026</t>
  </si>
  <si>
    <t>ra.025</t>
  </si>
  <si>
    <t>ra.024</t>
  </si>
  <si>
    <t>ra.020</t>
  </si>
  <si>
    <t>ra.016</t>
  </si>
  <si>
    <t>131- Caño agua</t>
  </si>
  <si>
    <t>22- Red de agua</t>
  </si>
  <si>
    <t>pre.100</t>
  </si>
  <si>
    <t>pre.055</t>
  </si>
  <si>
    <t>pre.050</t>
  </si>
  <si>
    <t>pre.040</t>
  </si>
  <si>
    <t>203- Varios</t>
  </si>
  <si>
    <t>pre.030</t>
  </si>
  <si>
    <t>pre.010</t>
  </si>
  <si>
    <t>129- Poste</t>
  </si>
  <si>
    <t>21- Premoldeados</t>
  </si>
  <si>
    <t>pl.002</t>
  </si>
  <si>
    <t>pl.001</t>
  </si>
  <si>
    <t>128- Placa</t>
  </si>
  <si>
    <t>20- Placa</t>
  </si>
  <si>
    <t>pi.022</t>
  </si>
  <si>
    <t>li.015</t>
  </si>
  <si>
    <t>126- Salpicado</t>
  </si>
  <si>
    <t>pi.044</t>
  </si>
  <si>
    <t>pi.043</t>
  </si>
  <si>
    <t>pi.042</t>
  </si>
  <si>
    <t>pi.041</t>
  </si>
  <si>
    <t>pi.031</t>
  </si>
  <si>
    <t>pi.019</t>
  </si>
  <si>
    <t>pi.018</t>
  </si>
  <si>
    <t>pi.017</t>
  </si>
  <si>
    <t>pi.016</t>
  </si>
  <si>
    <t>pi.015</t>
  </si>
  <si>
    <t>pi.012</t>
  </si>
  <si>
    <t>125- Pintura</t>
  </si>
  <si>
    <t>pi.030</t>
  </si>
  <si>
    <t>124- Fijador</t>
  </si>
  <si>
    <t>pi.011</t>
  </si>
  <si>
    <t>pi.010</t>
  </si>
  <si>
    <t>123- Esmalte</t>
  </si>
  <si>
    <t>pi.020</t>
  </si>
  <si>
    <t>122- Enduído</t>
  </si>
  <si>
    <t>pi.025</t>
  </si>
  <si>
    <t>121- Barniz</t>
  </si>
  <si>
    <t>pi.006</t>
  </si>
  <si>
    <t>pi.005</t>
  </si>
  <si>
    <t>120- Antióxido</t>
  </si>
  <si>
    <t>pi.038</t>
  </si>
  <si>
    <t>pi.037</t>
  </si>
  <si>
    <t>pi.035</t>
  </si>
  <si>
    <t>pi.033</t>
  </si>
  <si>
    <t>pi.032</t>
  </si>
  <si>
    <t>pi.004</t>
  </si>
  <si>
    <t>pi.003</t>
  </si>
  <si>
    <t>pi.002</t>
  </si>
  <si>
    <t>119- Varios</t>
  </si>
  <si>
    <t>19- Pintura</t>
  </si>
  <si>
    <t>pb.020</t>
  </si>
  <si>
    <t>118- Motor</t>
  </si>
  <si>
    <t>pb.010</t>
  </si>
  <si>
    <t>117- Cuerpo</t>
  </si>
  <si>
    <t>pb.102</t>
  </si>
  <si>
    <t>pb.101</t>
  </si>
  <si>
    <t>pb.100</t>
  </si>
  <si>
    <t>pb.060</t>
  </si>
  <si>
    <t>116- Caño pozo</t>
  </si>
  <si>
    <t>pb.050</t>
  </si>
  <si>
    <t>115- Cable pozo bomb.</t>
  </si>
  <si>
    <t>pb.140</t>
  </si>
  <si>
    <t>pb.090</t>
  </si>
  <si>
    <t>pb.080</t>
  </si>
  <si>
    <t>pb.070</t>
  </si>
  <si>
    <t>pb.040</t>
  </si>
  <si>
    <t>114- Bomba Pozo</t>
  </si>
  <si>
    <t>pb.030</t>
  </si>
  <si>
    <t>113- Arrancador</t>
  </si>
  <si>
    <t>18- Pozo de bombeo</t>
  </si>
  <si>
    <t>ma.024</t>
  </si>
  <si>
    <t>ma.023</t>
  </si>
  <si>
    <t>104- Varillas</t>
  </si>
  <si>
    <t>ma.025</t>
  </si>
  <si>
    <t>103- Tranqueras</t>
  </si>
  <si>
    <t>ma.020</t>
  </si>
  <si>
    <t>ma.010</t>
  </si>
  <si>
    <t>ma.002</t>
  </si>
  <si>
    <t>102- Tirante</t>
  </si>
  <si>
    <t>ma.022</t>
  </si>
  <si>
    <t>ma.021</t>
  </si>
  <si>
    <t>101- Poste</t>
  </si>
  <si>
    <t>ma.053</t>
  </si>
  <si>
    <t>ma.052</t>
  </si>
  <si>
    <t>ma.051</t>
  </si>
  <si>
    <t>ma.050</t>
  </si>
  <si>
    <t>ma.026</t>
  </si>
  <si>
    <t>ma.018</t>
  </si>
  <si>
    <t>ma.017</t>
  </si>
  <si>
    <t>ma.016</t>
  </si>
  <si>
    <t>ma.012</t>
  </si>
  <si>
    <t>ma.011</t>
  </si>
  <si>
    <t>ma.008</t>
  </si>
  <si>
    <t>ma.007</t>
  </si>
  <si>
    <t>ma.006</t>
  </si>
  <si>
    <t>ma.004</t>
  </si>
  <si>
    <t>ma.003</t>
  </si>
  <si>
    <t>ma.001</t>
  </si>
  <si>
    <t>100- Madera</t>
  </si>
  <si>
    <t>ma.015</t>
  </si>
  <si>
    <t>99- Listones</t>
  </si>
  <si>
    <t>16- Maderas</t>
  </si>
  <si>
    <t>li.010</t>
  </si>
  <si>
    <t>li.003</t>
  </si>
  <si>
    <t>li.002</t>
  </si>
  <si>
    <t>202- Patina</t>
  </si>
  <si>
    <t>li.009</t>
  </si>
  <si>
    <t>98- Yeso</t>
  </si>
  <si>
    <t>li.006</t>
  </si>
  <si>
    <t>bolsa</t>
  </si>
  <si>
    <t>li.005</t>
  </si>
  <si>
    <t>97- Cemento</t>
  </si>
  <si>
    <t>li.100</t>
  </si>
  <si>
    <t>li.004</t>
  </si>
  <si>
    <t>96- Cal</t>
  </si>
  <si>
    <t>li.001</t>
  </si>
  <si>
    <t>95- Adhesivo</t>
  </si>
  <si>
    <t>15- Ligantes</t>
  </si>
  <si>
    <t>mil</t>
  </si>
  <si>
    <t>la.023</t>
  </si>
  <si>
    <t>la.021</t>
  </si>
  <si>
    <t>la.020</t>
  </si>
  <si>
    <t>la.014</t>
  </si>
  <si>
    <t>la.012</t>
  </si>
  <si>
    <t>la.011</t>
  </si>
  <si>
    <t>la.010</t>
  </si>
  <si>
    <t>la.009</t>
  </si>
  <si>
    <t>la.008</t>
  </si>
  <si>
    <t>la.007</t>
  </si>
  <si>
    <t>la.006</t>
  </si>
  <si>
    <t>la.003</t>
  </si>
  <si>
    <t>la.002</t>
  </si>
  <si>
    <t>la.001</t>
  </si>
  <si>
    <t>94- Ladrillo</t>
  </si>
  <si>
    <t>14- Ladrillos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</si>
  <si>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</si>
  <si>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</si>
  <si>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</si>
  <si>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</si>
  <si>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</si>
  <si>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</si>
  <si>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</si>
  <si>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</si>
  <si>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</si>
  <si>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ga.126</t>
  </si>
  <si>
    <t>92- Regulador</t>
  </si>
  <si>
    <t>gajo.161</t>
  </si>
  <si>
    <t>LLAVE PASO GAS BRONCE ½"</t>
  </si>
  <si>
    <t>ga.162</t>
  </si>
  <si>
    <t>LLAVE PASO GAS BRONCE 3/4"</t>
  </si>
  <si>
    <t>ga.138</t>
  </si>
  <si>
    <t>ga.137</t>
  </si>
  <si>
    <t>91- Llave</t>
  </si>
  <si>
    <t>ga.020</t>
  </si>
  <si>
    <t>90- Gabinete</t>
  </si>
  <si>
    <t>ga.011</t>
  </si>
  <si>
    <t>89- Componentes</t>
  </si>
  <si>
    <t>ga.161</t>
  </si>
  <si>
    <t>ga.160</t>
  </si>
  <si>
    <t>ga.159</t>
  </si>
  <si>
    <t>ga.009</t>
  </si>
  <si>
    <t>88- Codo</t>
  </si>
  <si>
    <t>ga.116</t>
  </si>
  <si>
    <t>87- Cocina</t>
  </si>
  <si>
    <t>ga.217</t>
  </si>
  <si>
    <t>ga.216</t>
  </si>
  <si>
    <t>ga.215</t>
  </si>
  <si>
    <t>ga.214</t>
  </si>
  <si>
    <t>ga.213</t>
  </si>
  <si>
    <t>ga.212</t>
  </si>
  <si>
    <t>ga.211</t>
  </si>
  <si>
    <t>ga.210</t>
  </si>
  <si>
    <t>ga.209</t>
  </si>
  <si>
    <t>ga.201</t>
  </si>
  <si>
    <t>ga.200</t>
  </si>
  <si>
    <t>ga.195</t>
  </si>
  <si>
    <t>ga.191</t>
  </si>
  <si>
    <t>ga.190</t>
  </si>
  <si>
    <t>ga.172</t>
  </si>
  <si>
    <t>POLYGUARD 660 DE 0,05 X 10 MTS.</t>
  </si>
  <si>
    <t>ga.171</t>
  </si>
  <si>
    <t>ga.170</t>
  </si>
  <si>
    <t>ga.169</t>
  </si>
  <si>
    <t>ga.156</t>
  </si>
  <si>
    <t>ga.153</t>
  </si>
  <si>
    <t>ga.152</t>
  </si>
  <si>
    <t>ga.010</t>
  </si>
  <si>
    <t>ga.007</t>
  </si>
  <si>
    <t>ga.005</t>
  </si>
  <si>
    <t>86- Caño gas</t>
  </si>
  <si>
    <t>ga.114</t>
  </si>
  <si>
    <t>85- Calefón</t>
  </si>
  <si>
    <t>ga.113</t>
  </si>
  <si>
    <t>ga.008</t>
  </si>
  <si>
    <t>84- Calefactor</t>
  </si>
  <si>
    <t>13- Gas</t>
  </si>
  <si>
    <t>fo.020</t>
  </si>
  <si>
    <t>83- Mantillo</t>
  </si>
  <si>
    <t>fo.040</t>
  </si>
  <si>
    <t>fo.035</t>
  </si>
  <si>
    <t>fo.030</t>
  </si>
  <si>
    <t>fo.010</t>
  </si>
  <si>
    <t>82- Árboles</t>
  </si>
  <si>
    <t>12- Forestal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</si>
  <si>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</si>
  <si>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</si>
  <si>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</si>
  <si>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</si>
  <si>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</si>
  <si>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</si>
  <si>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</si>
  <si>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</si>
  <si>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</si>
  <si>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</si>
  <si>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</si>
  <si>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</si>
  <si>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</si>
  <si>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</si>
  <si>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</si>
  <si>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205- Conectores</t>
  </si>
  <si>
    <t>el.011</t>
  </si>
  <si>
    <t>el.010</t>
  </si>
  <si>
    <t>43- Pilar</t>
  </si>
  <si>
    <t>el.109</t>
  </si>
  <si>
    <t>el.108</t>
  </si>
  <si>
    <t>el.107</t>
  </si>
  <si>
    <t>el.105</t>
  </si>
  <si>
    <t>el.104</t>
  </si>
  <si>
    <t>el.103</t>
  </si>
  <si>
    <t>el.102</t>
  </si>
  <si>
    <t>el.101</t>
  </si>
  <si>
    <t>el.100</t>
  </si>
  <si>
    <t>41- Interruptor y llave</t>
  </si>
  <si>
    <t>el.149</t>
  </si>
  <si>
    <t>el.111</t>
  </si>
  <si>
    <t>el.110</t>
  </si>
  <si>
    <t>40- Gabinete</t>
  </si>
  <si>
    <t>el.152</t>
  </si>
  <si>
    <t>el.080</t>
  </si>
  <si>
    <t>el.076</t>
  </si>
  <si>
    <t>el.075</t>
  </si>
  <si>
    <t>el.073</t>
  </si>
  <si>
    <t>el.072</t>
  </si>
  <si>
    <t>el.071</t>
  </si>
  <si>
    <t>39- Caño elect.</t>
  </si>
  <si>
    <t>el.172</t>
  </si>
  <si>
    <t>el.170</t>
  </si>
  <si>
    <t>CAJA CUADRADAS 10*10 N°20</t>
  </si>
  <si>
    <t>el.160</t>
  </si>
  <si>
    <t>el.115</t>
  </si>
  <si>
    <t>el.114</t>
  </si>
  <si>
    <t>el.113</t>
  </si>
  <si>
    <t>el.112</t>
  </si>
  <si>
    <t>el.062</t>
  </si>
  <si>
    <t>el.061</t>
  </si>
  <si>
    <t>el.060</t>
  </si>
  <si>
    <t>el.059</t>
  </si>
  <si>
    <t>el.057</t>
  </si>
  <si>
    <t>el.021</t>
  </si>
  <si>
    <t>el.020</t>
  </si>
  <si>
    <t>38- Caja elect.</t>
  </si>
  <si>
    <t>el.150</t>
  </si>
  <si>
    <t>el.027</t>
  </si>
  <si>
    <t>el.026</t>
  </si>
  <si>
    <t>el.025</t>
  </si>
  <si>
    <t>el.024</t>
  </si>
  <si>
    <t>el.023</t>
  </si>
  <si>
    <t>el.022</t>
  </si>
  <si>
    <t>37- Cable elect.</t>
  </si>
  <si>
    <t>9- Electricidad</t>
  </si>
  <si>
    <t>ch.021</t>
  </si>
  <si>
    <t>ch.020</t>
  </si>
  <si>
    <t>36- Perfil</t>
  </si>
  <si>
    <t>pie</t>
  </si>
  <si>
    <t>ch.040</t>
  </si>
  <si>
    <t>ch.039</t>
  </si>
  <si>
    <t>ch.038</t>
  </si>
  <si>
    <t>ch.037</t>
  </si>
  <si>
    <t>ch.036</t>
  </si>
  <si>
    <t>ch.035</t>
  </si>
  <si>
    <t>ch.033</t>
  </si>
  <si>
    <t>ch.032</t>
  </si>
  <si>
    <t>ch.031</t>
  </si>
  <si>
    <t>ch.030</t>
  </si>
  <si>
    <t>ch.010</t>
  </si>
  <si>
    <t>ch.006</t>
  </si>
  <si>
    <t>ch.004</t>
  </si>
  <si>
    <t>ch.002</t>
  </si>
  <si>
    <t>35- Chapa</t>
  </si>
  <si>
    <t>ga.012</t>
  </si>
  <si>
    <t>ch.013</t>
  </si>
  <si>
    <t>ch.012</t>
  </si>
  <si>
    <t>ch.011</t>
  </si>
  <si>
    <t>ac.118</t>
  </si>
  <si>
    <t>ac.117</t>
  </si>
  <si>
    <t>ac.116</t>
  </si>
  <si>
    <t>34- Caño chapa</t>
  </si>
  <si>
    <t>8- Chapa</t>
  </si>
  <si>
    <t>ca.108</t>
  </si>
  <si>
    <t>ca.107</t>
  </si>
  <si>
    <t>ca.104</t>
  </si>
  <si>
    <t>ca.103</t>
  </si>
  <si>
    <t>ca.102</t>
  </si>
  <si>
    <t>ca.030</t>
  </si>
  <si>
    <t>ca.020</t>
  </si>
  <si>
    <t>ca.013b</t>
  </si>
  <si>
    <t>ca.013</t>
  </si>
  <si>
    <t>33- Ventana</t>
  </si>
  <si>
    <t>ca.114</t>
  </si>
  <si>
    <t>ca.113</t>
  </si>
  <si>
    <t>ca.112</t>
  </si>
  <si>
    <t>ca.111</t>
  </si>
  <si>
    <t>ca.110</t>
  </si>
  <si>
    <t>ca.109</t>
  </si>
  <si>
    <t>ca.008</t>
  </si>
  <si>
    <t>ca.001</t>
  </si>
  <si>
    <t>32- Puerta</t>
  </si>
  <si>
    <t>ca.003</t>
  </si>
  <si>
    <t>30- Cerradura</t>
  </si>
  <si>
    <t>7- Carpintería</t>
  </si>
  <si>
    <t>bl.006</t>
  </si>
  <si>
    <t>bl.005</t>
  </si>
  <si>
    <t>bl.003</t>
  </si>
  <si>
    <t>29- Viguetas</t>
  </si>
  <si>
    <t>bl.004</t>
  </si>
  <si>
    <t>bl.002</t>
  </si>
  <si>
    <t>28- Bloque</t>
  </si>
  <si>
    <t>6- Bloque</t>
  </si>
  <si>
    <t>az.001</t>
  </si>
  <si>
    <t>27- Azulejo</t>
  </si>
  <si>
    <t>5- Azulejos</t>
  </si>
  <si>
    <t>ar.012</t>
  </si>
  <si>
    <t>ar.010</t>
  </si>
  <si>
    <t>ar.009</t>
  </si>
  <si>
    <t>ar.004</t>
  </si>
  <si>
    <t>ar.003</t>
  </si>
  <si>
    <t>25- Ripio</t>
  </si>
  <si>
    <t>ar.008</t>
  </si>
  <si>
    <t>ar.007</t>
  </si>
  <si>
    <t>ar.002</t>
  </si>
  <si>
    <t>21- Árido Vial</t>
  </si>
  <si>
    <t>ar.013</t>
  </si>
  <si>
    <t>ar.006</t>
  </si>
  <si>
    <t>ar.005</t>
  </si>
  <si>
    <t>ar.001</t>
  </si>
  <si>
    <t>20- Arena</t>
  </si>
  <si>
    <t>4- Áridos</t>
  </si>
  <si>
    <t>ai.055</t>
  </si>
  <si>
    <t>ai.018</t>
  </si>
  <si>
    <t>ai.014</t>
  </si>
  <si>
    <t>19- Poliestireno</t>
  </si>
  <si>
    <t>ai.009</t>
  </si>
  <si>
    <t>ai.012</t>
  </si>
  <si>
    <t>16- Pintura asfáltica</t>
  </si>
  <si>
    <t>ai.017</t>
  </si>
  <si>
    <t>15- Microesfera</t>
  </si>
  <si>
    <t>ai.011</t>
  </si>
  <si>
    <t>ai.010</t>
  </si>
  <si>
    <t>ai.006</t>
  </si>
  <si>
    <t>ai.005</t>
  </si>
  <si>
    <t>ai.002</t>
  </si>
  <si>
    <t>14- Membrana</t>
  </si>
  <si>
    <t>ai.004</t>
  </si>
  <si>
    <t>13- Hidrófugo</t>
  </si>
  <si>
    <t>pi.034</t>
  </si>
  <si>
    <t>12- Esmalte</t>
  </si>
  <si>
    <t>ai.007</t>
  </si>
  <si>
    <t>11- Asfalto aislante</t>
  </si>
  <si>
    <t>3- Aislante</t>
  </si>
  <si>
    <t>ad.001</t>
  </si>
  <si>
    <t>10- Antisol</t>
  </si>
  <si>
    <t>ad.002</t>
  </si>
  <si>
    <t>9- Acelerante</t>
  </si>
  <si>
    <t>2- Aditivos</t>
  </si>
  <si>
    <t>ac.091</t>
  </si>
  <si>
    <t>8- Torniquetas</t>
  </si>
  <si>
    <t>ac.034</t>
  </si>
  <si>
    <t>7- Metal</t>
  </si>
  <si>
    <t>ac.040</t>
  </si>
  <si>
    <t>ac.030</t>
  </si>
  <si>
    <t>6- Malla</t>
  </si>
  <si>
    <t>ac.121</t>
  </si>
  <si>
    <t>ac.120</t>
  </si>
  <si>
    <t>ac.119</t>
  </si>
  <si>
    <t>barra</t>
  </si>
  <si>
    <t>ac.105</t>
  </si>
  <si>
    <t>ac.104</t>
  </si>
  <si>
    <t>ac.103</t>
  </si>
  <si>
    <t>ac.102</t>
  </si>
  <si>
    <t>ac.080</t>
  </si>
  <si>
    <t>5- Hierro</t>
  </si>
  <si>
    <t>ac.111</t>
  </si>
  <si>
    <t>ac.090</t>
  </si>
  <si>
    <t>ac.089</t>
  </si>
  <si>
    <t>4- Gancho</t>
  </si>
  <si>
    <t>ac.053</t>
  </si>
  <si>
    <t>ac.052</t>
  </si>
  <si>
    <t>ac.051</t>
  </si>
  <si>
    <t>ac.050</t>
  </si>
  <si>
    <t>3- Clavos</t>
  </si>
  <si>
    <t>ac.073</t>
  </si>
  <si>
    <t>ac.072</t>
  </si>
  <si>
    <t>ac.071</t>
  </si>
  <si>
    <t>ac.070</t>
  </si>
  <si>
    <t>ac.062</t>
  </si>
  <si>
    <t>ac.061</t>
  </si>
  <si>
    <t>ac.060</t>
  </si>
  <si>
    <t>rollo</t>
  </si>
  <si>
    <t>ac.002</t>
  </si>
  <si>
    <t>2- Alambre</t>
  </si>
  <si>
    <t>ac.500</t>
  </si>
  <si>
    <t>ac.201</t>
  </si>
  <si>
    <t>ac.200</t>
  </si>
  <si>
    <t>ac.107</t>
  </si>
  <si>
    <t>ac.106</t>
  </si>
  <si>
    <t>ac.101</t>
  </si>
  <si>
    <t>ac.100</t>
  </si>
  <si>
    <t>ac.093</t>
  </si>
  <si>
    <t>ac.092</t>
  </si>
  <si>
    <t>ac.081</t>
  </si>
  <si>
    <t>ac.029</t>
  </si>
  <si>
    <t>ac.016</t>
  </si>
  <si>
    <t>ac.015</t>
  </si>
  <si>
    <t>ac.014</t>
  </si>
  <si>
    <t>ac.013</t>
  </si>
  <si>
    <t>ac.012</t>
  </si>
  <si>
    <t>ac.011</t>
  </si>
  <si>
    <t>ac.010</t>
  </si>
  <si>
    <t>ac.009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</si>
  <si>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</si>
  <si>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</si>
  <si>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</si>
  <si>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</si>
  <si>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</si>
  <si>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</si>
  <si>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</si>
  <si>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</si>
  <si>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</si>
  <si>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</si>
  <si>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</si>
  <si>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</si>
  <si>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</si>
  <si>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</si>
  <si>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</si>
  <si>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</si>
  <si>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</si>
  <si>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</si>
  <si>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</si>
  <si>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</si>
  <si>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</si>
  <si>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</si>
  <si>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</si>
  <si>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</si>
  <si>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</si>
  <si>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</si>
  <si>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</si>
  <si>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</si>
  <si>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</si>
  <si>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</si>
  <si>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</si>
  <si>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</si>
  <si>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</si>
  <si>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</si>
  <si>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</si>
  <si>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</si>
  <si>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</si>
  <si>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</si>
  <si>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</si>
  <si>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</si>
  <si>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</si>
  <si>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</si>
  <si>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</si>
  <si>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</si>
  <si>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</si>
  <si>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</si>
  <si>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</si>
  <si>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</si>
  <si>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</si>
  <si>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</si>
  <si>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</si>
  <si>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</si>
  <si>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</si>
  <si>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</si>
  <si>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</si>
  <si>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</si>
  <si>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</si>
  <si>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</si>
  <si>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</si>
  <si>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</si>
  <si>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</si>
  <si>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</si>
  <si>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</si>
  <si>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</si>
  <si>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</si>
  <si>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</si>
  <si>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</si>
  <si>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</si>
  <si>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</si>
  <si>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</si>
  <si>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</si>
  <si>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</si>
  <si>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</si>
  <si>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</si>
  <si>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</si>
  <si>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</si>
  <si>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</si>
  <si>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</si>
  <si>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</si>
  <si>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</si>
  <si>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</si>
  <si>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</si>
  <si>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</si>
  <si>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</si>
  <si>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</si>
  <si>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</si>
  <si>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</si>
  <si>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</si>
  <si>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</si>
  <si>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</si>
  <si>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</si>
  <si>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</si>
  <si>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</si>
  <si>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</si>
  <si>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</si>
  <si>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</si>
  <si>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</si>
  <si>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</si>
  <si>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</si>
  <si>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</si>
  <si>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</si>
  <si>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</si>
  <si>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</si>
  <si>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</si>
  <si>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</si>
  <si>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</si>
  <si>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</si>
  <si>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</si>
  <si>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</si>
  <si>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</si>
  <si>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</si>
  <si>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</si>
  <si>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</si>
  <si>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</si>
  <si>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</si>
  <si>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</si>
  <si>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</si>
  <si>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</si>
  <si>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</si>
  <si>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</si>
  <si>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</si>
  <si>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</si>
  <si>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</si>
  <si>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</si>
  <si>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</si>
  <si>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</si>
  <si>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</si>
  <si>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</si>
  <si>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</si>
  <si>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</si>
  <si>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</si>
  <si>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</si>
  <si>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</si>
  <si>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</si>
  <si>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</si>
  <si>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</si>
  <si>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</si>
  <si>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</si>
  <si>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</si>
  <si>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</si>
  <si>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</si>
  <si>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</si>
  <si>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</si>
  <si>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</si>
  <si>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</si>
  <si>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</si>
  <si>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</si>
  <si>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</si>
  <si>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</si>
  <si>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</si>
  <si>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</si>
  <si>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</si>
  <si>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</si>
  <si>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</si>
  <si>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PVC Vivienda Colectiva. s/ conexión a red</t>
  </si>
  <si>
    <t>12.2 Artefactos Sanitarios y Grifería</t>
  </si>
  <si>
    <t>12.1 Instalación de Agua Caliente y Fría</t>
  </si>
  <si>
    <t>12 - Instalación Sanitaria</t>
  </si>
  <si>
    <t>13 - Instalación de Gas</t>
  </si>
  <si>
    <t>0.60.30.A</t>
  </si>
  <si>
    <t>ga.150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</si>
  <si>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</si>
  <si>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</si>
  <si>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</si>
  <si>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</si>
  <si>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</si>
  <si>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</si>
  <si>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</si>
  <si>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</si>
  <si>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</si>
  <si>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</si>
  <si>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</si>
  <si>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</si>
  <si>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</si>
  <si>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</si>
  <si>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</si>
  <si>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</si>
  <si>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</si>
  <si>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</si>
  <si>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</si>
  <si>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</si>
  <si>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</si>
  <si>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</si>
  <si>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</si>
  <si>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</si>
  <si>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</si>
  <si>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</si>
  <si>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</si>
  <si>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</si>
  <si>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</si>
  <si>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</si>
  <si>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</si>
  <si>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</si>
  <si>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</si>
  <si>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</si>
  <si>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</si>
  <si>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</si>
  <si>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</si>
  <si>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</si>
  <si>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</si>
  <si>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</si>
  <si>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</si>
  <si>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</si>
  <si>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</si>
  <si>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</si>
  <si>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</si>
  <si>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</si>
  <si>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</si>
  <si>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</si>
  <si>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</si>
  <si>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</si>
  <si>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</si>
  <si>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</si>
  <si>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</si>
  <si>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</si>
  <si>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</si>
  <si>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</si>
  <si>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</si>
  <si>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</si>
  <si>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</si>
  <si>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</si>
  <si>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</si>
  <si>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</si>
  <si>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</si>
  <si>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</si>
  <si>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</si>
  <si>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</si>
  <si>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</si>
  <si>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</si>
  <si>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</si>
  <si>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</si>
  <si>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</si>
  <si>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</si>
  <si>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</si>
  <si>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</si>
  <si>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</si>
  <si>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</si>
  <si>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</si>
  <si>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</si>
  <si>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</si>
  <si>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</si>
  <si>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</si>
  <si>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</si>
  <si>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</si>
  <si>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</si>
  <si>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</si>
  <si>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</si>
  <si>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</si>
  <si>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</si>
  <si>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</si>
  <si>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</si>
  <si>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</si>
  <si>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</si>
  <si>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</si>
  <si>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</si>
  <si>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</si>
  <si>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</si>
  <si>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</si>
  <si>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</si>
  <si>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</si>
  <si>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</si>
  <si>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</si>
  <si>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</si>
  <si>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</si>
  <si>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</si>
  <si>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</si>
  <si>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</si>
  <si>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Producto</t>
  </si>
  <si>
    <t>Listado de Fórmulas</t>
  </si>
  <si>
    <t>Rubro</t>
  </si>
  <si>
    <t>Valor Fórmula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</si>
  <si>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</si>
  <si>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</si>
  <si>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</si>
  <si>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</si>
  <si>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</si>
  <si>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</si>
  <si>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</si>
  <si>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</si>
  <si>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</si>
  <si>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</si>
  <si>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</si>
  <si>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</si>
  <si>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</si>
  <si>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</si>
  <si>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</si>
  <si>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</si>
  <si>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</si>
  <si>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</si>
  <si>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</si>
  <si>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</si>
  <si>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</si>
  <si>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</si>
  <si>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</si>
  <si>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</si>
  <si>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</si>
  <si>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</si>
  <si>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</si>
  <si>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</si>
  <si>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</si>
  <si>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</si>
  <si>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</si>
  <si>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</si>
  <si>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</si>
  <si>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</si>
  <si>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</si>
  <si>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</si>
  <si>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</si>
  <si>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</si>
  <si>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</si>
  <si>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</si>
  <si>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</si>
  <si>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</si>
  <si>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</si>
  <si>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</si>
  <si>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</si>
  <si>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</si>
  <si>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</si>
  <si>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</si>
  <si>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</si>
  <si>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</si>
  <si>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</si>
  <si>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</si>
  <si>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</si>
  <si>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</si>
  <si>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</si>
  <si>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</si>
  <si>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</si>
  <si>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</si>
  <si>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</si>
  <si>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</si>
  <si>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</si>
  <si>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</si>
  <si>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</si>
  <si>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</si>
  <si>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</si>
  <si>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</si>
  <si>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</si>
  <si>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</si>
  <si>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</si>
  <si>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</si>
  <si>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</si>
  <si>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</si>
  <si>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</si>
  <si>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</si>
  <si>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</si>
  <si>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</si>
  <si>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</si>
  <si>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</si>
  <si>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</si>
  <si>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</si>
  <si>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</si>
  <si>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</si>
  <si>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</si>
  <si>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</si>
  <si>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</si>
  <si>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</si>
  <si>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</si>
  <si>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</si>
  <si>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</si>
  <si>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</si>
  <si>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</si>
  <si>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</si>
  <si>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</si>
  <si>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</si>
  <si>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</si>
  <si>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</si>
  <si>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</si>
  <si>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</si>
  <si>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</si>
  <si>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</si>
  <si>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</si>
  <si>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</si>
  <si>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</si>
  <si>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</si>
  <si>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</si>
  <si>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</si>
  <si>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</si>
  <si>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</si>
  <si>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</si>
  <si>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</si>
  <si>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</si>
  <si>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</si>
  <si>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PUERTA TABLERO 0.90 X 2.00 CEDRO</t>
  </si>
  <si>
    <t xml:space="preserve">CERRADURA DE SEGURIDAD 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</si>
  <si>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</si>
  <si>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</si>
  <si>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</si>
  <si>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</si>
  <si>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</si>
  <si>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</si>
  <si>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</si>
  <si>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</si>
  <si>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</si>
  <si>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</si>
  <si>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</si>
  <si>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</si>
  <si>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</si>
  <si>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</si>
  <si>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</si>
  <si>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</si>
  <si>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</si>
  <si>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</si>
  <si>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</si>
  <si>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</si>
  <si>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</si>
  <si>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</si>
  <si>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</si>
  <si>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</si>
  <si>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</si>
  <si>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</si>
  <si>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</si>
  <si>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</si>
  <si>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</si>
  <si>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</si>
  <si>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</si>
  <si>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</si>
  <si>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</si>
  <si>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</si>
  <si>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</si>
  <si>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</si>
  <si>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</si>
  <si>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</si>
  <si>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</si>
  <si>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</si>
  <si>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</si>
  <si>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CAJA OCTOGONAL CHICA CH.20</t>
  </si>
  <si>
    <t>CONECTOR HIERRO 3/4"</t>
  </si>
  <si>
    <t>CAJA OCTOGONAL GRANDE CH.20</t>
  </si>
  <si>
    <t>CAJA RECTANGULAR 10 X 5 X 4.5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</si>
  <si>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</si>
  <si>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</si>
  <si>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</si>
  <si>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</si>
  <si>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</si>
  <si>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</si>
  <si>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</si>
  <si>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</si>
  <si>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</si>
  <si>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</si>
  <si>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</si>
  <si>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</si>
  <si>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</si>
  <si>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</si>
  <si>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</si>
  <si>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</si>
  <si>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</si>
  <si>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</si>
  <si>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</si>
  <si>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</si>
  <si>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</si>
  <si>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</si>
  <si>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</si>
  <si>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</si>
  <si>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</si>
  <si>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</si>
  <si>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</si>
  <si>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</si>
  <si>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</si>
  <si>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</si>
  <si>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</si>
  <si>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</si>
  <si>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</si>
  <si>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</si>
  <si>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</si>
  <si>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</si>
  <si>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</si>
  <si>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</si>
  <si>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</si>
  <si>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</si>
  <si>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</si>
  <si>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</si>
  <si>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</si>
  <si>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</si>
  <si>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</si>
  <si>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</si>
  <si>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</si>
  <si>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</si>
  <si>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</si>
  <si>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</si>
  <si>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</si>
  <si>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</si>
  <si>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</si>
  <si>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</si>
  <si>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</si>
  <si>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</si>
  <si>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</si>
  <si>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</si>
  <si>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</si>
  <si>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</si>
  <si>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</si>
  <si>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</si>
  <si>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</si>
  <si>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</si>
  <si>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</si>
  <si>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</si>
  <si>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</si>
  <si>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</si>
  <si>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</si>
  <si>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</si>
  <si>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</si>
  <si>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</si>
  <si>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</si>
  <si>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</si>
  <si>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</si>
  <si>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</si>
  <si>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</si>
  <si>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</si>
  <si>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</si>
  <si>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</si>
  <si>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</si>
  <si>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</si>
  <si>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</si>
  <si>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</si>
  <si>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</si>
  <si>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</si>
  <si>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</si>
  <si>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</si>
  <si>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</si>
  <si>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</si>
  <si>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</si>
  <si>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</si>
  <si>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</si>
  <si>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</si>
  <si>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</si>
  <si>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</si>
  <si>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</si>
  <si>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ÁRBOLES PARA FORESTACIÓN - FRESNO</t>
  </si>
  <si>
    <t>MANTILLO</t>
  </si>
  <si>
    <t>SEMILLA CESPED MEZCLA</t>
  </si>
  <si>
    <t>LAPACHO X 2,20 MTS</t>
  </si>
  <si>
    <t>LIGUSTRUS AURIUS X 2.20 MTS</t>
  </si>
  <si>
    <t>POLYGUARD 5 CM X 25 M</t>
  </si>
  <si>
    <t>SOMBRERETE CHAPA APROBADO DE 100 C/TORNILLOS</t>
  </si>
  <si>
    <t>CURVA ARTICULADA CHAPA DIAMETRO 100 MM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</si>
  <si>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</si>
  <si>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</si>
  <si>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</si>
  <si>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</si>
  <si>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</si>
  <si>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</si>
  <si>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</si>
  <si>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</si>
  <si>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</si>
  <si>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</si>
  <si>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</si>
  <si>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</si>
  <si>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</si>
  <si>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</si>
  <si>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</si>
  <si>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</si>
  <si>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</si>
  <si>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</si>
  <si>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</si>
  <si>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</si>
  <si>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</si>
  <si>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</si>
  <si>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</si>
  <si>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</si>
  <si>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</si>
  <si>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</si>
  <si>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</si>
  <si>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</si>
  <si>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</si>
  <si>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</si>
  <si>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</si>
  <si>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</si>
  <si>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</si>
  <si>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</si>
  <si>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</si>
  <si>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</si>
  <si>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</si>
  <si>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</si>
  <si>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</si>
  <si>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</si>
  <si>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</si>
  <si>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</si>
  <si>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</si>
  <si>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12MM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</si>
  <si>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</si>
  <si>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</si>
  <si>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</si>
  <si>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</si>
  <si>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</si>
  <si>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</si>
  <si>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</si>
  <si>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</si>
  <si>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</si>
  <si>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</si>
  <si>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</si>
  <si>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</si>
  <si>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</si>
  <si>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</si>
  <si>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</si>
  <si>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</si>
  <si>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</si>
  <si>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</si>
  <si>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</si>
  <si>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</si>
  <si>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</si>
  <si>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</si>
  <si>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</si>
  <si>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</si>
  <si>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</si>
  <si>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</si>
  <si>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</si>
  <si>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</si>
  <si>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</si>
  <si>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</si>
  <si>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</si>
  <si>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</si>
  <si>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</si>
  <si>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</si>
  <si>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</si>
  <si>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</si>
  <si>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</si>
  <si>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</si>
  <si>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</si>
  <si>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</si>
  <si>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</si>
  <si>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</si>
  <si>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</si>
  <si>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</si>
  <si>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</si>
  <si>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</si>
  <si>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</si>
  <si>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</si>
  <si>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</si>
  <si>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</si>
  <si>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</si>
  <si>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</si>
  <si>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</si>
  <si>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</si>
  <si>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</si>
  <si>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</si>
  <si>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</si>
  <si>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</si>
  <si>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</si>
  <si>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</si>
  <si>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</si>
  <si>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</si>
  <si>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</si>
  <si>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</si>
  <si>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</si>
  <si>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</si>
  <si>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</si>
  <si>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</si>
  <si>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</si>
  <si>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</si>
  <si>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</si>
  <si>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</si>
  <si>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</si>
  <si>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</si>
  <si>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</si>
  <si>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</si>
  <si>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</si>
  <si>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</si>
  <si>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</si>
  <si>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</si>
  <si>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</si>
  <si>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</si>
  <si>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</si>
  <si>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</si>
  <si>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</si>
  <si>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</si>
  <si>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</si>
  <si>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</si>
  <si>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</si>
  <si>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</si>
  <si>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</si>
  <si>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</si>
  <si>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</si>
  <si>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</si>
  <si>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</si>
  <si>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</si>
  <si>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</si>
  <si>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CAÑO PEAD AGUA 75MM</t>
  </si>
  <si>
    <t>CAÑO PEAD AGUA 90MM</t>
  </si>
  <si>
    <t>CAÑO PEAD AGUA 110MM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</si>
  <si>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</si>
  <si>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</si>
  <si>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</si>
  <si>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</si>
  <si>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</si>
  <si>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</si>
  <si>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</si>
  <si>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</si>
  <si>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</si>
  <si>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</si>
  <si>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</si>
  <si>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</si>
  <si>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</si>
  <si>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</si>
  <si>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</si>
  <si>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</si>
  <si>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</si>
  <si>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</si>
  <si>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</si>
  <si>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</si>
  <si>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</si>
  <si>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</si>
  <si>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</si>
  <si>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</si>
  <si>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</si>
  <si>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</si>
  <si>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</si>
  <si>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</si>
  <si>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</si>
  <si>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</si>
  <si>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</si>
  <si>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</si>
  <si>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</si>
  <si>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</si>
  <si>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</si>
  <si>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</si>
  <si>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</si>
  <si>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</si>
  <si>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SUSPENSIÓN COMPLETO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</si>
  <si>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</si>
  <si>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</si>
  <si>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</si>
  <si>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</si>
  <si>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</si>
  <si>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</si>
  <si>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</si>
  <si>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</si>
  <si>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</si>
  <si>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</si>
  <si>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</si>
  <si>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</si>
  <si>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</si>
  <si>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</si>
  <si>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</si>
  <si>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</si>
  <si>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</si>
  <si>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</si>
  <si>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</si>
  <si>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</si>
  <si>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</si>
  <si>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</si>
  <si>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</si>
  <si>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</si>
  <si>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</si>
  <si>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</si>
  <si>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</si>
  <si>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</si>
  <si>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</si>
  <si>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</si>
  <si>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</si>
  <si>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</si>
  <si>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</si>
  <si>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</si>
  <si>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</si>
  <si>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</si>
  <si>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</si>
  <si>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</si>
  <si>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</si>
  <si>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</si>
  <si>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</si>
  <si>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</si>
  <si>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</si>
  <si>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</si>
  <si>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</si>
  <si>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</si>
  <si>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</si>
  <si>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</si>
  <si>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</si>
  <si>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</si>
  <si>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</si>
  <si>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</si>
  <si>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</si>
  <si>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</si>
  <si>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</si>
  <si>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</si>
  <si>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</si>
  <si>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</si>
  <si>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</si>
  <si>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15X15 EMBUTIR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</si>
  <si>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</si>
  <si>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</si>
  <si>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</si>
  <si>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</si>
  <si>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</si>
  <si>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</si>
  <si>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</si>
  <si>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</si>
  <si>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</si>
  <si>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</si>
  <si>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</si>
  <si>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</si>
  <si>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</si>
  <si>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</si>
  <si>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</si>
  <si>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</si>
  <si>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</si>
  <si>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</si>
  <si>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</si>
  <si>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</si>
  <si>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</si>
  <si>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</si>
  <si>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</si>
  <si>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</si>
  <si>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</si>
  <si>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</si>
  <si>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</si>
  <si>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</si>
  <si>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</si>
  <si>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</si>
  <si>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</si>
  <si>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</si>
  <si>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</si>
  <si>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</si>
  <si>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</si>
  <si>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</si>
  <si>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</si>
  <si>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</si>
  <si>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</si>
  <si>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</si>
  <si>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</si>
  <si>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</si>
  <si>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</si>
  <si>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</si>
  <si>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</si>
  <si>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</si>
  <si>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</si>
  <si>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</si>
  <si>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</si>
  <si>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NATURAL NACIONAL  E=2CM.</t>
  </si>
  <si>
    <t>MÁRMOLES IMPORTADOS GRANIT. E=2CM BRASIL</t>
  </si>
  <si>
    <t>MÁRMOL DE CARRARA</t>
  </si>
  <si>
    <t>PULIDO DE MOSAICOS</t>
  </si>
  <si>
    <t>RAMAL Y PVC 0.110X0.63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</si>
  <si>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</si>
  <si>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</si>
  <si>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</si>
  <si>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</si>
  <si>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</si>
  <si>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</si>
  <si>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BALDOSA ROJA 20X20 TIPO AZOTEA</t>
  </si>
  <si>
    <t>ZÓCALO GRANÍTICO GRIS 10 X 30</t>
  </si>
  <si>
    <t>ZÓCALO CALCAREO AMARILLO O ROJO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</si>
  <si>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</si>
  <si>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</si>
  <si>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</si>
  <si>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</si>
  <si>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</si>
  <si>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</si>
  <si>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</si>
  <si>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</si>
  <si>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</si>
  <si>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</si>
  <si>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</si>
  <si>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 xml:space="preserve">MATERIALES </t>
  </si>
  <si>
    <t>U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</si>
  <si>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</si>
  <si>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</si>
  <si>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</si>
  <si>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</si>
  <si>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</si>
  <si>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</si>
  <si>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</si>
  <si>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</si>
  <si>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</si>
  <si>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</si>
  <si>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</si>
  <si>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</si>
  <si>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</si>
  <si>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</si>
  <si>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</si>
  <si>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</si>
  <si>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</si>
  <si>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</si>
  <si>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</si>
  <si>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</si>
  <si>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</si>
  <si>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</si>
  <si>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</si>
  <si>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</si>
  <si>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</si>
  <si>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</si>
  <si>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</si>
  <si>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</si>
  <si>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</si>
  <si>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</si>
  <si>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</si>
  <si>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</si>
  <si>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</si>
  <si>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</si>
  <si>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</si>
  <si>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</si>
  <si>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</si>
  <si>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</si>
  <si>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</si>
  <si>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</si>
  <si>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</si>
  <si>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</si>
  <si>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</si>
  <si>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</si>
  <si>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</si>
  <si>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</si>
  <si>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</si>
  <si>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</si>
  <si>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</si>
  <si>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</si>
  <si>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</si>
  <si>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</si>
  <si>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</si>
  <si>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</si>
  <si>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</si>
  <si>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</si>
  <si>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</si>
  <si>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</si>
  <si>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</si>
  <si>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</si>
  <si>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</si>
  <si>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</si>
  <si>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</si>
  <si>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</si>
  <si>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</si>
  <si>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</si>
  <si>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</si>
  <si>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</si>
  <si>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</si>
  <si>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</si>
  <si>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</si>
  <si>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</si>
  <si>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</si>
  <si>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</si>
  <si>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</si>
  <si>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</si>
  <si>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</si>
  <si>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</si>
  <si>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</si>
  <si>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</si>
  <si>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</si>
  <si>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</si>
  <si>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</si>
  <si>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</si>
  <si>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</si>
  <si>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</si>
  <si>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</si>
  <si>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</si>
  <si>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</si>
  <si>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</si>
  <si>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eq.031</t>
  </si>
  <si>
    <t>eq.041</t>
  </si>
  <si>
    <t>eq.055</t>
  </si>
  <si>
    <t>eq.089</t>
  </si>
  <si>
    <t>eq.103</t>
  </si>
  <si>
    <t>0.18.25.F</t>
  </si>
  <si>
    <t>GANCHO "J" P/CHAPA GALVANIZADA    DE 60MM</t>
  </si>
  <si>
    <t>PUERTA PLACA 0,70 X 2,00 PINO C/MARCO METÁLICO</t>
  </si>
  <si>
    <t>CAJA EMB TUBELECTRIC DIN 4 BIP (TABLERO P/4 TERMICAS)</t>
  </si>
  <si>
    <t>CAJA EMB TUBELECTRIC DIN 6 BIP (TABLERO P/6 TERMICAS)</t>
  </si>
  <si>
    <t>el.082</t>
  </si>
  <si>
    <t>CAÑO PVC TIPO TUBELECTRIC 25 MM</t>
  </si>
  <si>
    <t>el.084</t>
  </si>
  <si>
    <t>CURVA PVC TIPO TUBELECTRIC 25 MM</t>
  </si>
  <si>
    <t>el.086</t>
  </si>
  <si>
    <t>CONECTOR PVC TIPO TUBELECTRIC 25 MM</t>
  </si>
  <si>
    <t>el.088</t>
  </si>
  <si>
    <t>UNIÓN PVC TIPO TUBELECTRIC 25 MM</t>
  </si>
  <si>
    <t>CAMIÓN CON ACOPLADO 15M3 312 H.P.</t>
  </si>
  <si>
    <t>GRÚA HIDRÁULICA HIDROGRUBERT N 10000 - TM</t>
  </si>
  <si>
    <t>CAÑO DE CHAPA GALVANIZADA</t>
  </si>
  <si>
    <t>CORTADORA DE HIERRO - DIÁM. 12 MM</t>
  </si>
  <si>
    <t>CORTADORA DE HIERRO - DIÁM. 20 MM</t>
  </si>
  <si>
    <t>LADRILLONES DE 2da COMUNES</t>
  </si>
  <si>
    <t>MADERA 1RA. PINO NACIONAL CEPILLADA</t>
  </si>
  <si>
    <t>MADERA 1RA. PINO NACIONAL S/CEPILLAR</t>
  </si>
  <si>
    <r>
      <t>ACEITE DE LINO COCIDO</t>
    </r>
    <r>
      <rPr>
        <sz val="8"/>
        <color rgb="FFFF0000"/>
        <rFont val="Arial"/>
        <family val="2"/>
      </rPr>
      <t xml:space="preserve"> 18L</t>
    </r>
  </si>
  <si>
    <t>ra.050</t>
  </si>
  <si>
    <t>TUBO PVC DIAM. 90MM CLASE 6</t>
  </si>
  <si>
    <t>ra.051</t>
  </si>
  <si>
    <t>TUBO PVC DIAM. 110MM CLASE 6</t>
  </si>
  <si>
    <t>ra.052</t>
  </si>
  <si>
    <t>TUBO PVC DIAM. 90MM CLASE 10</t>
  </si>
  <si>
    <t>ra.053</t>
  </si>
  <si>
    <t>TUBO PVC DIAM. 110MM CLASE 10</t>
  </si>
  <si>
    <t>JUEGO DE RETENCIÓN COMPLETO</t>
  </si>
  <si>
    <t>MORSETO DE RETENCIÓN - GRAMPA PEINE</t>
  </si>
  <si>
    <t>MORZA DE RETENCIÓN PKR 10</t>
  </si>
  <si>
    <t>ADOQUINES PARA PAVIMENTO 8 CM</t>
  </si>
  <si>
    <t>VÁLVULA EXCLUSA BRONCE 25 MM</t>
  </si>
  <si>
    <t>li.006b</t>
  </si>
  <si>
    <t>CEMENTO PORTLAND (precio real)</t>
  </si>
  <si>
    <t>PUNTA HEXAGONAL</t>
  </si>
  <si>
    <t>PLANCHUELA 5/8" X 1/8"</t>
  </si>
  <si>
    <t>ALAMBRE DE PÚAS X 500 M.</t>
  </si>
  <si>
    <t>GANCHO "J" P/CHAPA GALVANIZADA 50 MM</t>
  </si>
  <si>
    <t>GANCHO "J" P/CHAPA GALVANIZADA DE 60MM</t>
  </si>
  <si>
    <t>PLANCHUELA 1/2"X1/8"</t>
  </si>
  <si>
    <t>TORNIQUETAS Nº6</t>
  </si>
  <si>
    <t>ESMALTE SINTETICO NEGRO 4L</t>
  </si>
  <si>
    <t>MEMBRANA C/ALUMINIO 4 MM ESPESOR</t>
  </si>
  <si>
    <t>PLÁSTICO POLIETILENO DE ALTA DENSIDAD (EX MEMBRANA HDPE 60 ESP. 1,5 MM, LISA, CALIDAD GM13 (M2))</t>
  </si>
  <si>
    <t>RIPIO LAVADO 1/5</t>
  </si>
  <si>
    <t>BLOQUE DE H° DE 19X19X39 BR3</t>
  </si>
  <si>
    <t>CERRADURA DE SEGURIDAD PRIVE ART.200</t>
  </si>
  <si>
    <t>PUERTA TABLERO 0,90 X 2,00 CEDRO</t>
  </si>
  <si>
    <t>PUERTA PLACA 0,70 X 2,00 PINO C/MARCO METALICO</t>
  </si>
  <si>
    <t>VENTANA 2 H. ABRIR C/MCO.MET. 1,20X1,10 Y CEL. MET.(A PARTIR DE 01/05)</t>
  </si>
  <si>
    <t>CAÑO ESTRUCTURAL 40X80X1,6 X 6 M</t>
  </si>
  <si>
    <t>CAÑO ESTRUCTURAL 30X40X1,2 X 6 M</t>
  </si>
  <si>
    <t>CHAPA DECORADA Nº 20 2 X 1M</t>
  </si>
  <si>
    <t>CHAPA Nº 27 DE 8 PIE X 1,10 M</t>
  </si>
  <si>
    <t>CHAPA Nº 27 DE 25 PIE X 1,10 M</t>
  </si>
  <si>
    <t>CHAPA Nº 27 DE 15 PIE X 1,10 M</t>
  </si>
  <si>
    <t>CHAPA Nº 27 DE 14 PIE X 1,10 M</t>
  </si>
  <si>
    <t>PERFIL CHAPA GALV. SOLERA DE 35 MM X 2,60 M</t>
  </si>
  <si>
    <t>PERFIL CHAPA GALV. SOLERA DE 70 MM X 2,60 M</t>
  </si>
  <si>
    <t>CABLE SUBTERRÁNEO 2X4 MM2</t>
  </si>
  <si>
    <t>CABLE SUBTERRÁNEO 3X6 MM2</t>
  </si>
  <si>
    <t>CAJA P/ 4 TERMICAS</t>
  </si>
  <si>
    <t>CAJA P/ 6 TERMICAS</t>
  </si>
  <si>
    <t>PILAR Hº PREMOLDEADO DE LUZ SIMPLE MONOF.</t>
  </si>
  <si>
    <t>SOMBRERETE CHAPA APROB. DIAMETRO 100 MM</t>
  </si>
  <si>
    <t>IMPRIMACION PARA POLYGUARD</t>
  </si>
  <si>
    <t>CAÑO DE CHAPA GALVANIZADA D=100MM CH30</t>
  </si>
  <si>
    <t>MALLA DE ADVERTENCIA A= 150MM</t>
  </si>
  <si>
    <t>LLAVE P/GAS CROMADA 3/4" C/CAMP.</t>
  </si>
  <si>
    <t>LADRILLO HUECO 8T 12X18X30</t>
  </si>
  <si>
    <t>LADRILLO HUECO 6T 8X18X30</t>
  </si>
  <si>
    <t>LADRILLO HUECO PORTANTE 18X 18X 30</t>
  </si>
  <si>
    <t>LADRILLONES DE 20 COMUNES</t>
  </si>
  <si>
    <t xml:space="preserve">CEMENTO PORTLAND (PARA VARIACIÓN HISTÓRICA) </t>
  </si>
  <si>
    <t xml:space="preserve">CEMENTO PORTLAND (PRECIO REAL) </t>
  </si>
  <si>
    <t>ZOCALO DE PINO 7 CM</t>
  </si>
  <si>
    <t>FENÓLICOS 15 MM.</t>
  </si>
  <si>
    <t>FENÓLICOS 18 MM.</t>
  </si>
  <si>
    <t>MADERA DURA 11/2"</t>
  </si>
  <si>
    <t>MADERA DURA 3" X 3"</t>
  </si>
  <si>
    <t>HOJA FIBROFACIL 12 MM (1,83 X 2,60)</t>
  </si>
  <si>
    <t>HOJA FIBROFÁCIL 4 MM 1,83 X 2,60 (M2)</t>
  </si>
  <si>
    <t>PREENCOLADO BLANCO</t>
  </si>
  <si>
    <t>MEDIO POSTE DE QUEBRACHO 2,20</t>
  </si>
  <si>
    <t>TIRANTE PINO 3X6" CEPILLADO</t>
  </si>
  <si>
    <t>TIRANTE PINO 2X3" CEPILLADO</t>
  </si>
  <si>
    <t>TRANQUERAS 1,50 ALTO X 6,00 ANCHO</t>
  </si>
  <si>
    <t>CUERPO MOTORARG CFD 675/30 30H.P.</t>
  </si>
  <si>
    <t>MOTOR MOTORARG S6 R4/30 30 H.P.</t>
  </si>
  <si>
    <t>ACEITE DE LINO COCIDO 18L</t>
  </si>
  <si>
    <t>PINCELETA DE CERDA SERIE 331 N° 40</t>
  </si>
  <si>
    <t>ANTIÓXIDO ROJO LATA X 4 LTS.</t>
  </si>
  <si>
    <t>ANTIÓXIDO AL CROMATO</t>
  </si>
  <si>
    <t>PINTURA SILICONADAS P/LADRILLOS 20L</t>
  </si>
  <si>
    <t>SALPICADO PLÁSTICO BLANCO TIPO IGAM 30L</t>
  </si>
  <si>
    <t>PLACA DURLOCK 1.20MX2.40M 9,5MM</t>
  </si>
  <si>
    <t>PLACA DURLOCK 1.20MX2.40M 12.50MM</t>
  </si>
  <si>
    <t>CAÑO PEAD AGUA20MM</t>
  </si>
  <si>
    <t>BIDET LOSA</t>
  </si>
  <si>
    <t>TAPON MACHO IPS 1/2"</t>
  </si>
  <si>
    <t>TAPON MACHO IPS 3/4"</t>
  </si>
  <si>
    <t>CAÑO PRFV PARA CLOACAS DN 700MM; PN 1 BAR; SN 500 N/M2</t>
  </si>
  <si>
    <t>DESCARGADOR ÓXIDO DE ZINC CON DESLIGADOR</t>
  </si>
  <si>
    <t>GABINETE ESTANCO PVC 600X600X225 C/CERRAD. AºPº</t>
  </si>
  <si>
    <t>JUEGO DE RETENSIÓN COMPLETO</t>
  </si>
  <si>
    <t>MORSETO DE RETENSIÓN - GRAMPA PEINE</t>
  </si>
  <si>
    <t>MORSA DE RETENCIÓN PKR 10</t>
  </si>
  <si>
    <t>TUBO PEAD GAS 25MM 4BAR</t>
  </si>
  <si>
    <t>TUBO PEAD GAS 50MM 4BAR</t>
  </si>
  <si>
    <t>TUBO PEAD GAS 63MM 4BAR</t>
  </si>
  <si>
    <t>AGREGADO ZARANDEADO TRITURADO PETREO VIAL (A PARTIR DE 08/04)</t>
  </si>
  <si>
    <t>EMULSIÓN LENTA 1 (CRL ? 1)</t>
  </si>
  <si>
    <t>EMULSIÓN RÁPIDA 1 (CRR ? 1)</t>
  </si>
  <si>
    <t>C.A. (50-60) CEMENTO ASFÁLTICO</t>
  </si>
  <si>
    <t>COLUMNA DE BRAZO TIPO DNV 130 K</t>
  </si>
  <si>
    <t>DEFENSA METÁLICA E=3,2MM X7,62M</t>
  </si>
  <si>
    <t>GAVIÓN DE 4,00 X 1,00 X 1,00 MTS. ALAMBRE F 2,60MM(HEXAGONAL)</t>
  </si>
  <si>
    <t>GAVIÓN DE 4,00 X 1,50 X 1,00 MTS. ALAMBRE F 2,60MM(HEXAGONAL)</t>
  </si>
  <si>
    <t>GAVIÓN DE 4,00 X 2,00 X 1,00 MTS. ALAMBRE F 2,60MM(HEXAGONAL)</t>
  </si>
  <si>
    <t>COLCHONETAS DE 4,00 X 2,00 X 0,17 MTS. ALAMBRE F 2,2 MM</t>
  </si>
  <si>
    <t>JUNTA DE DILATACIÓN ARMADA 1000X276X40</t>
  </si>
  <si>
    <t>DILUIDO MEDIO 1 (EM ? 1) Y RÁPIDO 1 (ER ? 1)</t>
  </si>
  <si>
    <t>MATERIAL TERMOSPLASTICO</t>
  </si>
  <si>
    <t>JUEGO LLUVIA C/TRANSFERENCIA CR. Y</t>
  </si>
  <si>
    <t>CANILLA BRONCE CROMO P/PIL. LAVAR 1/2"</t>
  </si>
  <si>
    <t>MESADA GRANITO RECONST. 4 CM. ESP.</t>
  </si>
  <si>
    <t>MESADA GRANITO NATURAL NACIONAL E=2CM.</t>
  </si>
  <si>
    <t>BALDOSA CERAMICA ROJA 6X24</t>
  </si>
  <si>
    <t>MOSAICO GRANÍTICO 30X30 GRIS COMÚN</t>
  </si>
  <si>
    <t>TEJA COLONIAL CHICA (25/M2)</t>
  </si>
  <si>
    <t>ZÓCALO CALCAREO AMARILLO, ROJO O GRIS</t>
  </si>
  <si>
    <t>ESPEJO 3MM S/PULIR</t>
  </si>
  <si>
    <t>VIDRIO TRIPLE TRANSPARENTE 4MM</t>
  </si>
  <si>
    <t>VIDRIO DOBLE TRANSPARENTE 3MM</t>
  </si>
  <si>
    <t>VIBROCOMPACTADOR S/NEUMÁTICO RODILLO LISO 145 HP CAT CS 533E</t>
  </si>
  <si>
    <t>ASERRADORA PAVIMENTO 8 H.P.</t>
  </si>
  <si>
    <t>BOMBA A EXPLOSIÓN 5 H. P.</t>
  </si>
  <si>
    <t>CAMIÓN FORD 14000 DIESEL</t>
  </si>
  <si>
    <t>CAMIÓN MIXER 5 M3 240 H.P.</t>
  </si>
  <si>
    <t>CAMIÓN M. BENZ 1318-42</t>
  </si>
  <si>
    <t>CAMIÓN M. BENZ 1624-45</t>
  </si>
  <si>
    <t>CAMIONETA (MOTOR 3.0) CABINA SIMPLE TRACK 4X2</t>
  </si>
  <si>
    <t>CORTADORA DE HIERRO - DIÁM. 12 MM (ZIZALLA Nº1)</t>
  </si>
  <si>
    <t>CORTADORA DE HIERRO - DIÁM. 20 MM (ZIZALLA Nº2)</t>
  </si>
  <si>
    <t>CAJA VOLCADORA VUELCO BILATERAL P/CAMION 1218-42</t>
  </si>
  <si>
    <t>CAJA VOLCADORA VUELCO BILATERAL P/CAMION 1620-45</t>
  </si>
  <si>
    <t>COMBUSTIBLE TIPO IFO</t>
  </si>
  <si>
    <t>MARTILLO NEUMATICO CETEC INCOMPLETO</t>
  </si>
  <si>
    <t>MIXER HORMIGÓN 5 M3</t>
  </si>
  <si>
    <t>MOTONIVELADORA 180 H.P. / CAT 120H</t>
  </si>
  <si>
    <t>MOTONIVELADORA</t>
  </si>
  <si>
    <t>EQUIPO REGADOR DE AGUA CAP. 6000 LT</t>
  </si>
  <si>
    <t>EQUIPO REGADOR DE ASFALTO CAP 5000 LT / 6600 LT</t>
  </si>
  <si>
    <t>PLANCHA VIBRADORA A EXPLOSIÓN 6 H.P. / 5 H.P. VP 2050R</t>
  </si>
  <si>
    <t>PLANTA ELEBORADORA DE HORMIGÓN</t>
  </si>
  <si>
    <t>RASTRA DE DISCO DUMAIRE R-10 DE 40D X 26"(TATU ATCR4250 DESDE MAYO 04)</t>
  </si>
  <si>
    <t>REGLA VIBRADORA 8 H.P. / 5,5 H.P. WACKER 6,8</t>
  </si>
  <si>
    <t>RETROEXCAVADORA 87 H.P. / CAT 416E 74HP PALA 1M3 BALDE 0,3M3</t>
  </si>
  <si>
    <t>EXCAVADORA S/ORUGA 90 HP 0,74M3 C/ZAP 700MM CAT 312 CL</t>
  </si>
  <si>
    <t>TANQUE ACOPLADO 10000 LITROS</t>
  </si>
  <si>
    <t>TERMINADORA DE ASFALTO CIBER SA 115 CR SERIE 135</t>
  </si>
  <si>
    <t>TOPADORA D-7 200 H.P.</t>
  </si>
  <si>
    <t>TOPADORA CAT D7R SERIE III - 240 HP - HOJA 7SU (A PARTIR DE 12/04)</t>
  </si>
  <si>
    <t>TRACTOR ENGOMADO 100 H.P.</t>
  </si>
  <si>
    <t>COPIA DE PLANOS</t>
  </si>
  <si>
    <t>TASA CARTERA GENERAL BNA</t>
  </si>
  <si>
    <t>EQUIPO VOLQUETE 6 M3</t>
  </si>
  <si>
    <t>Código Registro</t>
  </si>
  <si>
    <t>18- Plástico</t>
  </si>
  <si>
    <t>139- Cable red. elec..</t>
  </si>
  <si>
    <t>174- Material Termoplástico</t>
  </si>
  <si>
    <t>177- Bacha</t>
  </si>
  <si>
    <t>45- Aserradora</t>
  </si>
  <si>
    <t>47- Bomba equipo</t>
  </si>
  <si>
    <t>48- Camión</t>
  </si>
  <si>
    <t>60- Mixe</t>
  </si>
  <si>
    <t>Ítem</t>
  </si>
  <si>
    <t>Resumen de Fórmulas</t>
  </si>
  <si>
    <t>Metálica y Madera Vivienda Unifamiliar</t>
  </si>
  <si>
    <t>Inclinado Policarb. s/estructura Metálica</t>
  </si>
  <si>
    <t>12.3 Desagües Cloacales y Pluviales</t>
  </si>
  <si>
    <t>Pozo absorb. y cámara sep. Viv. unifam.</t>
  </si>
  <si>
    <t>caño extruido 19 mm</t>
  </si>
  <si>
    <t>Documentación técnica</t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</si>
  <si>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diámetro 1,30$</t>
    </r>
  </si>
  <si>
    <t>Tendido baja tensión</t>
  </si>
  <si>
    <t>Pavimento articulado c/sub-base</t>
  </si>
  <si>
    <t>INDICE Promedio</t>
  </si>
  <si>
    <t>INDICE</t>
  </si>
  <si>
    <t>AGOSTO 2020</t>
  </si>
  <si>
    <t>Precios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</si>
</sst>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\ #,##0.00;[Red]&quot;$&quot;\ \-#,##0.0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0_ ;_ * \-#,##0.000_ ;_ * &quot;-&quot;??_ ;_ @_ "/>
    <numFmt numFmtId="168" formatCode="_ * #,##0.0000_ ;_ * \-#,##0.0000_ ;_ * &quot;-&quot;??_ ;_ @_ "/>
    <numFmt numFmtId="169" formatCode="0_)"/>
    <numFmt numFmtId="170" formatCode="&quot;$&quot;\ #,##0.00"/>
    <numFmt numFmtId="171" formatCode="0.000"/>
    <numFmt numFmtId="172" formatCode="&quot;$&quot;\ #,##0.000"/>
    <numFmt numFmtId="173" formatCode="0.0000"/>
    <numFmt numFmtId="174" formatCode="0.00000"/>
    <numFmt numFmtId="175" formatCode="0.0"/>
    <numFmt numFmtId="176" formatCode="_ &quot;$&quot;\ * #,##0.0000_ ;_ &quot;$&quot;\ * \-#,##0.0000_ ;_ &quot;$&quot;\ * &quot;-&quot;??_ ;_ @_ 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&quot;$&quot;\ #,##0.000;[Red]&quot;$&quot;\ \-#,##0.000"/>
    <numFmt numFmtId="180" formatCode="0.000000000"/>
    <numFmt numFmtId="181" formatCode="#,##0.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8"/>
      <color rgb="FFFF0000"/>
      <name val="Arial"/>
      <family val="2"/>
    </font>
    <font>
      <u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9" fillId="0" borderId="0" applyFont="0" applyFill="0" applyBorder="0" applyAlignment="0" applyProtection="0"/>
    <xf numFmtId="0" fontId="26" fillId="0" borderId="0"/>
    <xf numFmtId="9" fontId="19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7" fontId="8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7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168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70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70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70" fontId="6" fillId="0" borderId="0" xfId="1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right"/>
      <protection locked="0"/>
    </xf>
    <xf numFmtId="17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1" applyNumberFormat="1" applyFont="1" applyFill="1" applyBorder="1" applyAlignment="1" applyProtection="1">
      <alignment horizontal="right" vertical="center"/>
      <protection locked="0"/>
    </xf>
    <xf numFmtId="170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70" fontId="6" fillId="0" borderId="3" xfId="1" applyNumberFormat="1" applyFont="1" applyFill="1" applyBorder="1" applyAlignment="1" applyProtection="1">
      <alignment horizontal="right"/>
      <protection locked="0"/>
    </xf>
    <xf numFmtId="170" fontId="6" fillId="0" borderId="3" xfId="1" applyNumberFormat="1" applyFont="1" applyFill="1" applyBorder="1" applyProtection="1">
      <protection locked="0"/>
    </xf>
    <xf numFmtId="167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70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70" fontId="6" fillId="0" borderId="0" xfId="0" applyNumberFormat="1" applyFont="1" applyBorder="1"/>
    <xf numFmtId="0" fontId="6" fillId="0" borderId="0" xfId="0" applyFont="1" applyAlignment="1">
      <alignment horizontal="center"/>
    </xf>
    <xf numFmtId="170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70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0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2" fontId="6" fillId="0" borderId="0" xfId="0" applyNumberFormat="1" applyFont="1" applyFill="1" applyBorder="1" applyAlignment="1" applyProtection="1">
      <alignment horizontal="right"/>
      <protection locked="0"/>
    </xf>
    <xf numFmtId="173" fontId="6" fillId="0" borderId="1" xfId="1" applyNumberFormat="1" applyFont="1" applyFill="1" applyBorder="1" applyAlignment="1" applyProtection="1">
      <alignment horizontal="center"/>
      <protection locked="0"/>
    </xf>
    <xf numFmtId="17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70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72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70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70" fontId="0" fillId="4" borderId="4" xfId="0" applyNumberFormat="1" applyFill="1" applyBorder="1" applyAlignment="1" applyProtection="1">
      <alignment horizontal="center"/>
    </xf>
    <xf numFmtId="170" fontId="0" fillId="5" borderId="4" xfId="0" applyNumberFormat="1" applyFill="1" applyBorder="1" applyAlignment="1" applyProtection="1">
      <alignment horizontal="center"/>
    </xf>
    <xf numFmtId="175" fontId="0" fillId="0" borderId="4" xfId="0" applyNumberFormat="1" applyFill="1" applyBorder="1" applyAlignment="1" applyProtection="1">
      <alignment horizontal="center"/>
    </xf>
    <xf numFmtId="170" fontId="0" fillId="0" borderId="0" xfId="0" applyNumberFormat="1" applyProtection="1">
      <protection locked="0"/>
    </xf>
    <xf numFmtId="170" fontId="0" fillId="0" borderId="0" xfId="0" applyNumberFormat="1" applyAlignment="1">
      <alignment horizontal="center"/>
    </xf>
    <xf numFmtId="170" fontId="6" fillId="0" borderId="0" xfId="0" applyNumberFormat="1" applyFont="1" applyFill="1" applyBorder="1" applyProtection="1">
      <protection locked="0"/>
    </xf>
    <xf numFmtId="170" fontId="0" fillId="0" borderId="0" xfId="2" applyNumberFormat="1" applyFont="1" applyProtection="1">
      <protection locked="0"/>
    </xf>
    <xf numFmtId="170" fontId="0" fillId="0" borderId="0" xfId="2" applyNumberFormat="1" applyFont="1" applyAlignment="1">
      <alignment horizontal="center"/>
    </xf>
    <xf numFmtId="170" fontId="0" fillId="3" borderId="4" xfId="2" applyNumberFormat="1" applyFont="1" applyFill="1" applyBorder="1" applyAlignment="1" applyProtection="1">
      <alignment horizontal="center"/>
    </xf>
    <xf numFmtId="170" fontId="6" fillId="0" borderId="0" xfId="2" applyNumberFormat="1" applyFont="1" applyFill="1" applyBorder="1" applyProtection="1">
      <protection locked="0"/>
    </xf>
    <xf numFmtId="170" fontId="0" fillId="0" borderId="0" xfId="2" applyNumberFormat="1" applyFont="1" applyFill="1" applyProtection="1">
      <protection locked="0"/>
    </xf>
    <xf numFmtId="170" fontId="0" fillId="0" borderId="0" xfId="2" applyNumberFormat="1" applyFont="1" applyFill="1" applyAlignment="1">
      <alignment horizontal="center"/>
    </xf>
    <xf numFmtId="170" fontId="0" fillId="0" borderId="4" xfId="2" applyNumberFormat="1" applyFont="1" applyFill="1" applyBorder="1" applyAlignment="1" applyProtection="1">
      <alignment horizontal="center"/>
    </xf>
    <xf numFmtId="170" fontId="0" fillId="3" borderId="4" xfId="2" applyNumberFormat="1" applyFont="1" applyFill="1" applyBorder="1" applyAlignment="1">
      <alignment horizontal="center"/>
    </xf>
    <xf numFmtId="170" fontId="0" fillId="4" borderId="4" xfId="2" applyNumberFormat="1" applyFont="1" applyFill="1" applyBorder="1" applyAlignment="1" applyProtection="1">
      <alignment horizontal="center"/>
    </xf>
    <xf numFmtId="170" fontId="0" fillId="4" borderId="4" xfId="2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 horizontal="right" indent="1"/>
    </xf>
    <xf numFmtId="170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0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7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5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70" fontId="0" fillId="5" borderId="4" xfId="0" applyNumberFormat="1" applyFill="1" applyBorder="1" applyAlignment="1" applyProtection="1">
      <alignment horizontal="center" vertical="center"/>
    </xf>
    <xf numFmtId="170" fontId="0" fillId="4" borderId="4" xfId="0" applyNumberFormat="1" applyFill="1" applyBorder="1" applyAlignment="1" applyProtection="1">
      <alignment horizontal="center" vertical="center"/>
    </xf>
    <xf numFmtId="170" fontId="0" fillId="3" borderId="4" xfId="2" applyNumberFormat="1" applyFont="1" applyFill="1" applyBorder="1" applyAlignment="1" applyProtection="1">
      <alignment horizontal="center" vertical="center"/>
    </xf>
    <xf numFmtId="170" fontId="0" fillId="4" borderId="4" xfId="2" applyNumberFormat="1" applyFont="1" applyFill="1" applyBorder="1" applyAlignment="1" applyProtection="1">
      <alignment horizontal="center" vertical="center"/>
    </xf>
    <xf numFmtId="170" fontId="0" fillId="0" borderId="4" xfId="2" applyNumberFormat="1" applyFont="1" applyFill="1" applyBorder="1" applyAlignment="1" applyProtection="1">
      <alignment horizontal="center" vertical="center"/>
    </xf>
    <xf numFmtId="170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70" fontId="6" fillId="0" borderId="3" xfId="0" applyNumberFormat="1" applyFont="1" applyFill="1" applyBorder="1" applyAlignment="1" applyProtection="1">
      <alignment vertical="center"/>
      <protection locked="0"/>
    </xf>
    <xf numFmtId="170" fontId="6" fillId="0" borderId="3" xfId="1" applyNumberFormat="1" applyFont="1" applyFill="1" applyBorder="1" applyAlignment="1" applyProtection="1">
      <alignment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170" fontId="6" fillId="0" borderId="0" xfId="1" applyNumberFormat="1" applyFont="1" applyFill="1" applyBorder="1" applyAlignment="1" applyProtection="1">
      <alignment vertical="center"/>
      <protection locked="0"/>
    </xf>
    <xf numFmtId="170" fontId="6" fillId="0" borderId="1" xfId="0" applyNumberFormat="1" applyFont="1" applyFill="1" applyBorder="1" applyAlignment="1" applyProtection="1">
      <alignment vertical="center"/>
      <protection locked="0"/>
    </xf>
    <xf numFmtId="170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170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170" fontId="6" fillId="8" borderId="4" xfId="0" applyNumberFormat="1" applyFont="1" applyFill="1" applyBorder="1"/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 applyAlignment="1" applyProtection="1">
      <alignment horizontal="left" vertical="center"/>
    </xf>
    <xf numFmtId="0" fontId="6" fillId="8" borderId="6" xfId="0" applyFont="1" applyFill="1" applyBorder="1"/>
    <xf numFmtId="170" fontId="6" fillId="8" borderId="7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70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164" fontId="0" fillId="9" borderId="0" xfId="0" applyNumberFormat="1" applyFill="1" applyBorder="1" applyAlignment="1">
      <alignment horizontal="right" vertical="center" wrapText="1"/>
    </xf>
    <xf numFmtId="164" fontId="0" fillId="0" borderId="0" xfId="0" applyNumberFormat="1" applyBorder="1"/>
    <xf numFmtId="4" fontId="0" fillId="0" borderId="0" xfId="0" applyNumberFormat="1" applyBorder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1" fillId="0" borderId="0" xfId="0" applyFont="1" applyFill="1" applyAlignment="1" applyProtection="1"/>
    <xf numFmtId="0" fontId="16" fillId="0" borderId="0" xfId="0" applyFont="1" applyFill="1" applyAlignment="1"/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0" fontId="25" fillId="0" borderId="0" xfId="8"/>
    <xf numFmtId="178" fontId="25" fillId="0" borderId="9" xfId="9" applyNumberFormat="1" applyFont="1" applyBorder="1"/>
    <xf numFmtId="0" fontId="25" fillId="0" borderId="10" xfId="8" applyFont="1" applyBorder="1"/>
    <xf numFmtId="178" fontId="25" fillId="0" borderId="11" xfId="9" applyNumberFormat="1" applyFont="1" applyBorder="1"/>
    <xf numFmtId="0" fontId="25" fillId="0" borderId="12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8" xfId="10" applyFont="1" applyFill="1" applyBorder="1" applyAlignment="1" applyProtection="1">
      <alignment horizontal="center"/>
    </xf>
    <xf numFmtId="0" fontId="25" fillId="13" borderId="0" xfId="8" applyFill="1"/>
    <xf numFmtId="0" fontId="25" fillId="13" borderId="0" xfId="8" applyFill="1" applyAlignment="1">
      <alignment horizontal="center"/>
    </xf>
    <xf numFmtId="0" fontId="25" fillId="13" borderId="0" xfId="8" applyFont="1" applyFill="1" applyAlignment="1">
      <alignment horizontal="center"/>
    </xf>
    <xf numFmtId="0" fontId="27" fillId="0" borderId="0" xfId="8" applyFont="1"/>
    <xf numFmtId="166" fontId="20" fillId="15" borderId="13" xfId="9" applyFont="1" applyFill="1" applyBorder="1" applyAlignment="1">
      <alignment vertical="center"/>
    </xf>
    <xf numFmtId="167" fontId="20" fillId="0" borderId="14" xfId="9" applyNumberFormat="1" applyFont="1" applyBorder="1" applyAlignment="1">
      <alignment vertical="center"/>
    </xf>
    <xf numFmtId="167" fontId="20" fillId="16" borderId="14" xfId="9" applyNumberFormat="1" applyFont="1" applyFill="1" applyBorder="1" applyAlignment="1">
      <alignment vertical="center"/>
    </xf>
    <xf numFmtId="167" fontId="20" fillId="17" borderId="14" xfId="9" applyNumberFormat="1" applyFont="1" applyFill="1" applyBorder="1" applyAlignment="1">
      <alignment vertical="center"/>
    </xf>
    <xf numFmtId="0" fontId="25" fillId="18" borderId="15" xfId="8" applyFill="1" applyBorder="1"/>
    <xf numFmtId="166" fontId="20" fillId="19" borderId="14" xfId="9" applyFont="1" applyFill="1" applyBorder="1" applyAlignment="1">
      <alignment vertical="center"/>
    </xf>
    <xf numFmtId="10" fontId="20" fillId="16" borderId="14" xfId="11" applyNumberFormat="1" applyFont="1" applyFill="1" applyBorder="1" applyAlignment="1">
      <alignment vertical="center"/>
    </xf>
    <xf numFmtId="166" fontId="20" fillId="16" borderId="14" xfId="9" applyFont="1" applyFill="1" applyBorder="1" applyAlignment="1">
      <alignment vertical="center"/>
    </xf>
    <xf numFmtId="166" fontId="20" fillId="16" borderId="16" xfId="9" applyFont="1" applyFill="1" applyBorder="1" applyAlignment="1">
      <alignment vertical="center"/>
    </xf>
    <xf numFmtId="0" fontId="20" fillId="16" borderId="14" xfId="8" applyFont="1" applyFill="1" applyBorder="1" applyAlignment="1">
      <alignment vertical="center"/>
    </xf>
    <xf numFmtId="0" fontId="20" fillId="17" borderId="17" xfId="8" applyFont="1" applyFill="1" applyBorder="1" applyAlignment="1">
      <alignment horizontal="center" vertical="center" wrapText="1"/>
    </xf>
    <xf numFmtId="2" fontId="27" fillId="0" borderId="0" xfId="8" quotePrefix="1" applyNumberFormat="1" applyFont="1"/>
    <xf numFmtId="10" fontId="20" fillId="16" borderId="18" xfId="11" applyNumberFormat="1" applyFont="1" applyFill="1" applyBorder="1" applyAlignment="1">
      <alignment vertical="center"/>
    </xf>
    <xf numFmtId="166" fontId="20" fillId="16" borderId="18" xfId="9" applyFont="1" applyFill="1" applyBorder="1" applyAlignment="1">
      <alignment vertical="center"/>
    </xf>
    <xf numFmtId="166" fontId="20" fillId="16" borderId="19" xfId="9" applyFont="1" applyFill="1" applyBorder="1" applyAlignment="1">
      <alignment vertical="center"/>
    </xf>
    <xf numFmtId="0" fontId="20" fillId="16" borderId="18" xfId="8" applyFont="1" applyFill="1" applyBorder="1" applyAlignment="1">
      <alignment vertical="center"/>
    </xf>
    <xf numFmtId="0" fontId="20" fillId="17" borderId="20" xfId="8" applyFont="1" applyFill="1" applyBorder="1" applyAlignment="1">
      <alignment horizontal="center" vertical="center" wrapText="1"/>
    </xf>
    <xf numFmtId="178" fontId="25" fillId="0" borderId="21" xfId="9" applyNumberFormat="1" applyFont="1" applyBorder="1"/>
    <xf numFmtId="0" fontId="25" fillId="0" borderId="22" xfId="8" applyFont="1" applyBorder="1"/>
    <xf numFmtId="166" fontId="20" fillId="15" borderId="23" xfId="9" applyFont="1" applyFill="1" applyBorder="1" applyAlignment="1">
      <alignment vertical="center"/>
    </xf>
    <xf numFmtId="167" fontId="20" fillId="0" borderId="24" xfId="9" applyNumberFormat="1" applyFont="1" applyBorder="1" applyAlignment="1">
      <alignment vertical="center"/>
    </xf>
    <xf numFmtId="167" fontId="20" fillId="16" borderId="24" xfId="9" applyNumberFormat="1" applyFont="1" applyFill="1" applyBorder="1" applyAlignment="1">
      <alignment vertical="center"/>
    </xf>
    <xf numFmtId="167" fontId="20" fillId="17" borderId="24" xfId="9" applyNumberFormat="1" applyFont="1" applyFill="1" applyBorder="1" applyAlignment="1">
      <alignment vertical="center"/>
    </xf>
    <xf numFmtId="166" fontId="20" fillId="19" borderId="24" xfId="9" applyFont="1" applyFill="1" applyBorder="1" applyAlignment="1">
      <alignment vertical="center"/>
    </xf>
    <xf numFmtId="10" fontId="20" fillId="16" borderId="24" xfId="11" applyNumberFormat="1" applyFont="1" applyFill="1" applyBorder="1" applyAlignment="1">
      <alignment vertical="center"/>
    </xf>
    <xf numFmtId="166" fontId="20" fillId="16" borderId="24" xfId="9" applyFont="1" applyFill="1" applyBorder="1" applyAlignment="1">
      <alignment vertical="center"/>
    </xf>
    <xf numFmtId="166" fontId="20" fillId="16" borderId="25" xfId="9" applyFont="1" applyFill="1" applyBorder="1" applyAlignment="1">
      <alignment vertical="center"/>
    </xf>
    <xf numFmtId="0" fontId="20" fillId="16" borderId="24" xfId="8" applyFont="1" applyFill="1" applyBorder="1" applyAlignment="1">
      <alignment vertical="center"/>
    </xf>
    <xf numFmtId="0" fontId="20" fillId="17" borderId="26" xfId="8" applyFont="1" applyFill="1" applyBorder="1" applyAlignment="1">
      <alignment horizontal="center" vertical="center" wrapText="1"/>
    </xf>
    <xf numFmtId="0" fontId="25" fillId="0" borderId="9" xfId="8" applyFont="1" applyBorder="1" applyAlignment="1">
      <alignment horizontal="center" vertical="center"/>
    </xf>
    <xf numFmtId="0" fontId="20" fillId="20" borderId="27" xfId="8" applyFont="1" applyFill="1" applyBorder="1" applyAlignment="1">
      <alignment horizontal="center" vertical="center" wrapText="1"/>
    </xf>
    <xf numFmtId="0" fontId="28" fillId="21" borderId="28" xfId="8" applyFont="1" applyFill="1" applyBorder="1" applyAlignment="1">
      <alignment horizontal="center" vertical="center" wrapText="1"/>
    </xf>
    <xf numFmtId="0" fontId="25" fillId="0" borderId="21" xfId="8" applyFont="1" applyBorder="1" applyAlignment="1">
      <alignment horizontal="center" vertical="center"/>
    </xf>
    <xf numFmtId="0" fontId="20" fillId="20" borderId="32" xfId="8" applyFont="1" applyFill="1" applyBorder="1" applyAlignment="1">
      <alignment horizontal="center" vertical="center" wrapText="1"/>
    </xf>
    <xf numFmtId="0" fontId="28" fillId="21" borderId="32" xfId="8" applyFont="1" applyFill="1" applyBorder="1" applyAlignment="1">
      <alignment horizontal="center" vertical="center" wrapText="1"/>
    </xf>
    <xf numFmtId="0" fontId="25" fillId="0" borderId="0" xfId="8" applyFont="1"/>
    <xf numFmtId="0" fontId="28" fillId="16" borderId="42" xfId="8" applyFont="1" applyFill="1" applyBorder="1"/>
    <xf numFmtId="0" fontId="28" fillId="14" borderId="0" xfId="8" applyFont="1" applyFill="1"/>
    <xf numFmtId="166" fontId="31" fillId="16" borderId="14" xfId="9" applyFont="1" applyFill="1" applyBorder="1" applyAlignment="1">
      <alignment vertical="center"/>
    </xf>
    <xf numFmtId="177" fontId="32" fillId="13" borderId="4" xfId="10" applyNumberFormat="1" applyFont="1" applyFill="1" applyBorder="1"/>
    <xf numFmtId="0" fontId="30" fillId="0" borderId="0" xfId="10" applyFont="1" applyFill="1" applyAlignment="1" applyProtection="1">
      <alignment horizontal="center" vertical="center"/>
    </xf>
    <xf numFmtId="0" fontId="25" fillId="0" borderId="0" xfId="8" applyFill="1"/>
    <xf numFmtId="0" fontId="16" fillId="0" borderId="0" xfId="0" applyFont="1" applyFill="1" applyBorder="1" applyAlignment="1" applyProtection="1">
      <alignment horizontal="center"/>
    </xf>
    <xf numFmtId="176" fontId="16" fillId="0" borderId="0" xfId="2" applyNumberFormat="1" applyFont="1" applyFill="1" applyBorder="1" applyAlignment="1" applyProtection="1"/>
    <xf numFmtId="166" fontId="21" fillId="0" borderId="0" xfId="1" applyFont="1" applyFill="1" applyAlignment="1" applyProtection="1"/>
    <xf numFmtId="0" fontId="0" fillId="9" borderId="0" xfId="0" applyFill="1" applyBorder="1"/>
    <xf numFmtId="164" fontId="18" fillId="9" borderId="0" xfId="1" applyNumberFormat="1" applyFont="1" applyFill="1" applyBorder="1"/>
    <xf numFmtId="164" fontId="0" fillId="9" borderId="0" xfId="0" applyNumberFormat="1" applyFill="1" applyBorder="1"/>
    <xf numFmtId="179" fontId="0" fillId="9" borderId="0" xfId="0" applyNumberFormat="1" applyFill="1" applyBorder="1" applyAlignment="1">
      <alignment horizontal="right" vertical="center" wrapText="1"/>
    </xf>
    <xf numFmtId="167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/>
    <xf numFmtId="166" fontId="16" fillId="0" borderId="0" xfId="0" applyNumberFormat="1" applyFont="1" applyFill="1" applyAlignment="1" applyProtection="1"/>
    <xf numFmtId="0" fontId="0" fillId="9" borderId="0" xfId="0" applyFill="1" applyBorder="1" applyAlignment="1">
      <alignment vertical="center" wrapText="1"/>
    </xf>
    <xf numFmtId="176" fontId="21" fillId="0" borderId="0" xfId="2" applyNumberFormat="1" applyFont="1" applyFill="1" applyBorder="1" applyAlignment="1" applyProtection="1"/>
    <xf numFmtId="176" fontId="21" fillId="0" borderId="0" xfId="2" applyNumberFormat="1" applyFont="1" applyFill="1" applyBorder="1" applyAlignment="1"/>
    <xf numFmtId="0" fontId="35" fillId="0" borderId="0" xfId="0" applyFont="1" applyFill="1" applyAlignment="1"/>
    <xf numFmtId="165" fontId="0" fillId="0" borderId="0" xfId="2" applyFont="1"/>
    <xf numFmtId="165" fontId="0" fillId="0" borderId="0" xfId="0" applyNumberFormat="1"/>
    <xf numFmtId="0" fontId="7" fillId="7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0" xfId="2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0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/>
    <xf numFmtId="170" fontId="7" fillId="0" borderId="0" xfId="1" applyNumberFormat="1" applyFont="1" applyFill="1" applyBorder="1" applyAlignment="1">
      <alignment vertical="center" wrapText="1"/>
    </xf>
    <xf numFmtId="0" fontId="23" fillId="12" borderId="49" xfId="0" applyFont="1" applyFill="1" applyBorder="1" applyAlignment="1" applyProtection="1">
      <alignment horizontal="center" vertical="center"/>
    </xf>
    <xf numFmtId="166" fontId="21" fillId="0" borderId="46" xfId="1" applyNumberFormat="1" applyFont="1" applyFill="1" applyBorder="1" applyAlignment="1" applyProtection="1"/>
    <xf numFmtId="0" fontId="23" fillId="12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/>
    </xf>
    <xf numFmtId="0" fontId="21" fillId="0" borderId="52" xfId="5" applyFont="1" applyFill="1" applyBorder="1" applyAlignment="1">
      <alignment horizontal="center"/>
    </xf>
    <xf numFmtId="0" fontId="21" fillId="0" borderId="52" xfId="0" applyFont="1" applyFill="1" applyBorder="1" applyAlignment="1" applyProtection="1">
      <alignment horizontal="center"/>
    </xf>
    <xf numFmtId="169" fontId="21" fillId="0" borderId="52" xfId="0" applyNumberFormat="1" applyFont="1" applyFill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2" xfId="4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2" xfId="7" applyFont="1" applyFill="1" applyBorder="1" applyAlignment="1">
      <alignment horizontal="center"/>
    </xf>
    <xf numFmtId="0" fontId="21" fillId="0" borderId="53" xfId="5" applyFont="1" applyFill="1" applyBorder="1" applyAlignment="1">
      <alignment horizontal="center"/>
    </xf>
    <xf numFmtId="0" fontId="23" fillId="12" borderId="54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46" xfId="0" applyFont="1" applyFill="1" applyBorder="1" applyAlignment="1" applyProtection="1"/>
    <xf numFmtId="0" fontId="21" fillId="0" borderId="47" xfId="5" applyFont="1" applyFill="1" applyBorder="1" applyAlignment="1"/>
    <xf numFmtId="0" fontId="21" fillId="0" borderId="47" xfId="0" applyFont="1" applyFill="1" applyBorder="1" applyAlignment="1" applyProtection="1"/>
    <xf numFmtId="0" fontId="21" fillId="0" borderId="47" xfId="0" applyFont="1" applyFill="1" applyBorder="1" applyAlignment="1"/>
    <xf numFmtId="0" fontId="21" fillId="0" borderId="47" xfId="0" applyFont="1" applyFill="1" applyBorder="1" applyAlignment="1" applyProtection="1">
      <alignment vertical="center"/>
    </xf>
    <xf numFmtId="0" fontId="21" fillId="0" borderId="47" xfId="4" applyFont="1" applyFill="1" applyBorder="1" applyAlignment="1">
      <alignment horizontal="left"/>
    </xf>
    <xf numFmtId="0" fontId="21" fillId="0" borderId="47" xfId="5" applyFont="1" applyFill="1" applyBorder="1" applyAlignment="1">
      <alignment horizontal="left"/>
    </xf>
    <xf numFmtId="0" fontId="21" fillId="0" borderId="47" xfId="6" applyFont="1" applyFill="1" applyBorder="1" applyAlignment="1"/>
    <xf numFmtId="0" fontId="21" fillId="0" borderId="47" xfId="7" applyFont="1" applyFill="1" applyBorder="1" applyAlignment="1"/>
    <xf numFmtId="0" fontId="21" fillId="0" borderId="47" xfId="3" applyFont="1" applyFill="1" applyBorder="1" applyAlignment="1">
      <alignment horizontal="left"/>
    </xf>
    <xf numFmtId="0" fontId="21" fillId="0" borderId="48" xfId="5" applyFont="1" applyFill="1" applyBorder="1" applyAlignment="1"/>
    <xf numFmtId="0" fontId="0" fillId="9" borderId="0" xfId="0" applyFill="1" applyBorder="1" applyAlignment="1">
      <alignment vertical="center" wrapText="1"/>
    </xf>
    <xf numFmtId="180" fontId="0" fillId="0" borderId="0" xfId="0" applyNumberFormat="1" applyBorder="1"/>
    <xf numFmtId="0" fontId="33" fillId="0" borderId="42" xfId="8" applyFont="1" applyBorder="1" applyAlignment="1"/>
    <xf numFmtId="0" fontId="0" fillId="9" borderId="0" xfId="0" applyFill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36" fillId="9" borderId="0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181" fontId="0" fillId="0" borderId="0" xfId="0" applyNumberFormat="1" applyBorder="1"/>
    <xf numFmtId="4" fontId="37" fillId="0" borderId="0" xfId="0" applyNumberFormat="1" applyFont="1" applyBorder="1"/>
    <xf numFmtId="49" fontId="22" fillId="0" borderId="0" xfId="0" applyNumberFormat="1" applyFont="1" applyFill="1" applyBorder="1" applyAlignment="1" applyProtection="1"/>
    <xf numFmtId="0" fontId="0" fillId="2" borderId="0" xfId="0" applyFill="1" applyBorder="1" applyAlignment="1">
      <alignment vertical="center" wrapText="1"/>
    </xf>
    <xf numFmtId="0" fontId="23" fillId="12" borderId="49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70" fontId="7" fillId="0" borderId="3" xfId="1" applyNumberFormat="1" applyFont="1" applyFill="1" applyBorder="1" applyAlignment="1">
      <alignment horizontal="center" vertical="center" wrapText="1"/>
    </xf>
    <xf numFmtId="170" fontId="7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22" xfId="8" applyFont="1" applyBorder="1" applyAlignment="1">
      <alignment horizontal="center" vertical="center"/>
    </xf>
    <xf numFmtId="0" fontId="25" fillId="0" borderId="10" xfId="8" applyFont="1" applyBorder="1" applyAlignment="1">
      <alignment horizontal="center" vertical="center"/>
    </xf>
    <xf numFmtId="0" fontId="28" fillId="21" borderId="40" xfId="8" applyFont="1" applyFill="1" applyBorder="1" applyAlignment="1">
      <alignment horizontal="center" vertical="center" wrapText="1"/>
    </xf>
    <xf numFmtId="0" fontId="28" fillId="21" borderId="34" xfId="8" applyFont="1" applyFill="1" applyBorder="1" applyAlignment="1">
      <alignment horizontal="center" vertical="center" wrapText="1"/>
    </xf>
    <xf numFmtId="0" fontId="28" fillId="21" borderId="29" xfId="8" applyFont="1" applyFill="1" applyBorder="1" applyAlignment="1">
      <alignment horizontal="center" vertical="center" wrapText="1"/>
    </xf>
    <xf numFmtId="0" fontId="28" fillId="21" borderId="41" xfId="8" applyFont="1" applyFill="1" applyBorder="1" applyAlignment="1">
      <alignment horizontal="center" vertical="center" wrapText="1"/>
    </xf>
    <xf numFmtId="0" fontId="28" fillId="21" borderId="35" xfId="8" applyFont="1" applyFill="1" applyBorder="1" applyAlignment="1">
      <alignment horizontal="center" vertical="center" wrapText="1"/>
    </xf>
    <xf numFmtId="0" fontId="28" fillId="21" borderId="30" xfId="8" applyFont="1" applyFill="1" applyBorder="1" applyAlignment="1">
      <alignment horizontal="center" vertical="center" wrapText="1"/>
    </xf>
    <xf numFmtId="0" fontId="29" fillId="0" borderId="0" xfId="8" applyFont="1" applyBorder="1" applyAlignment="1">
      <alignment horizontal="center" vertical="center"/>
    </xf>
    <xf numFmtId="0" fontId="30" fillId="22" borderId="0" xfId="10" applyFont="1" applyFill="1" applyAlignment="1" applyProtection="1">
      <alignment horizontal="center" vertical="center"/>
    </xf>
    <xf numFmtId="0" fontId="20" fillId="20" borderId="36" xfId="8" applyFont="1" applyFill="1" applyBorder="1" applyAlignment="1">
      <alignment horizontal="center" vertical="center" wrapText="1"/>
    </xf>
    <xf numFmtId="0" fontId="20" fillId="20" borderId="31" xfId="8" applyFont="1" applyFill="1" applyBorder="1" applyAlignment="1">
      <alignment horizontal="center" vertical="center" wrapText="1"/>
    </xf>
    <xf numFmtId="0" fontId="28" fillId="20" borderId="39" xfId="8" applyFont="1" applyFill="1" applyBorder="1" applyAlignment="1">
      <alignment horizontal="center"/>
    </xf>
    <xf numFmtId="0" fontId="28" fillId="20" borderId="37" xfId="8" applyFont="1" applyFill="1" applyBorder="1" applyAlignment="1">
      <alignment horizontal="center"/>
    </xf>
    <xf numFmtId="0" fontId="20" fillId="20" borderId="39" xfId="8" applyFont="1" applyFill="1" applyBorder="1" applyAlignment="1">
      <alignment horizontal="center"/>
    </xf>
    <xf numFmtId="0" fontId="20" fillId="20" borderId="38" xfId="8" applyFont="1" applyFill="1" applyBorder="1" applyAlignment="1">
      <alignment horizontal="center"/>
    </xf>
    <xf numFmtId="0" fontId="20" fillId="20" borderId="37" xfId="8" applyFont="1" applyFill="1" applyBorder="1" applyAlignment="1">
      <alignment horizontal="center"/>
    </xf>
    <xf numFmtId="0" fontId="28" fillId="21" borderId="33" xfId="8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6" fontId="21" fillId="0" borderId="47" xfId="1" applyNumberFormat="1" applyFont="1" applyFill="1" applyBorder="1" applyAlignment="1" applyProtection="1"/>
    <xf numFmtId="166" fontId="21" fillId="0" borderId="48" xfId="1" applyNumberFormat="1" applyFont="1" applyFill="1" applyBorder="1" applyAlignment="1" applyProtection="1"/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</xdr:rowOff>
    </xdr:from>
    <xdr:to>
      <xdr:col>5</xdr:col>
      <xdr:colOff>38100</xdr:colOff>
      <xdr:row>2</xdr:row>
      <xdr:rowOff>152784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"/>
          <a:ext cx="5781675" cy="8862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6</xdr:col>
      <xdr:colOff>409575</xdr:colOff>
      <xdr:row>1</xdr:row>
      <xdr:rowOff>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"/>
          <a:ext cx="5781675" cy="8862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6</xdr:col>
      <xdr:colOff>857250</xdr:colOff>
      <xdr:row>1</xdr:row>
      <xdr:rowOff>38483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5781675" cy="8862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6</xdr:col>
      <xdr:colOff>685800</xdr:colOff>
      <xdr:row>1</xdr:row>
      <xdr:rowOff>56908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5591175" cy="8570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6</xdr:col>
      <xdr:colOff>866775</xdr:colOff>
      <xdr:row>1</xdr:row>
      <xdr:rowOff>19433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6</xdr:col>
      <xdr:colOff>866775</xdr:colOff>
      <xdr:row>1</xdr:row>
      <xdr:rowOff>67058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6</xdr:col>
      <xdr:colOff>847725</xdr:colOff>
      <xdr:row>1</xdr:row>
      <xdr:rowOff>28958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1</xdr:row>
      <xdr:rowOff>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8862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6</xdr:col>
      <xdr:colOff>800100</xdr:colOff>
      <xdr:row>1</xdr:row>
      <xdr:rowOff>38483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6</xdr:col>
      <xdr:colOff>828675</xdr:colOff>
      <xdr:row>1</xdr:row>
      <xdr:rowOff>9908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5781675" cy="8862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6</xdr:col>
      <xdr:colOff>857250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575"/>
          <a:ext cx="5781675" cy="886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2466975</xdr:colOff>
      <xdr:row>0</xdr:row>
      <xdr:rowOff>886208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8862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7</xdr:col>
      <xdr:colOff>57150</xdr:colOff>
      <xdr:row>1</xdr:row>
      <xdr:rowOff>48008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5781675" cy="8862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66675</xdr:rowOff>
    </xdr:from>
    <xdr:to>
      <xdr:col>7</xdr:col>
      <xdr:colOff>57150</xdr:colOff>
      <xdr:row>1</xdr:row>
      <xdr:rowOff>28958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66675</xdr:rowOff>
    </xdr:from>
    <xdr:to>
      <xdr:col>7</xdr:col>
      <xdr:colOff>47625</xdr:colOff>
      <xdr:row>0</xdr:row>
      <xdr:rowOff>952883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7</xdr:col>
      <xdr:colOff>66675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5781675" cy="88620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7</xdr:col>
      <xdr:colOff>0</xdr:colOff>
      <xdr:row>1</xdr:row>
      <xdr:rowOff>19433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5781675" cy="88620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7</xdr:col>
      <xdr:colOff>28575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5781675" cy="88620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7</xdr:col>
      <xdr:colOff>9525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5781675" cy="88620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38100</xdr:rowOff>
    </xdr:from>
    <xdr:to>
      <xdr:col>6</xdr:col>
      <xdr:colOff>876300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"/>
          <a:ext cx="5781675" cy="88620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6</xdr:col>
      <xdr:colOff>885825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781675" cy="88620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12</xdr:col>
      <xdr:colOff>0</xdr:colOff>
      <xdr:row>1</xdr:row>
      <xdr:rowOff>9908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5781675" cy="886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95250</xdr:rowOff>
    </xdr:from>
    <xdr:to>
      <xdr:col>3</xdr:col>
      <xdr:colOff>1438276</xdr:colOff>
      <xdr:row>0</xdr:row>
      <xdr:rowOff>784361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250"/>
          <a:ext cx="4495800" cy="68911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161925</xdr:rowOff>
    </xdr:from>
    <xdr:to>
      <xdr:col>8</xdr:col>
      <xdr:colOff>384481</xdr:colOff>
      <xdr:row>0</xdr:row>
      <xdr:rowOff>836969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4404031" cy="675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51211</xdr:colOff>
      <xdr:row>0</xdr:row>
      <xdr:rowOff>20485</xdr:rowOff>
    </xdr:from>
    <xdr:to>
      <xdr:col>4</xdr:col>
      <xdr:colOff>40968</xdr:colOff>
      <xdr:row>0</xdr:row>
      <xdr:rowOff>695529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11" y="20485"/>
          <a:ext cx="4404031" cy="6750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8</xdr:col>
      <xdr:colOff>857250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129080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43475" cy="7577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819150</xdr:colOff>
      <xdr:row>0</xdr:row>
      <xdr:rowOff>981458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0</xdr:row>
      <xdr:rowOff>886208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0</xdr:row>
      <xdr:rowOff>886208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819150</xdr:colOff>
      <xdr:row>1</xdr:row>
      <xdr:rowOff>133733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1</xdr:row>
      <xdr:rowOff>38483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447675</xdr:colOff>
      <xdr:row>1</xdr:row>
      <xdr:rowOff>105158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5781675" cy="886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cios\A&#209;O%202010\ParaBorrar\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partido\01.%20PRECIOS\2.%20MATERIALES\PRECIOS%202015\007.%20JULIO\IN_07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  <sheetName val="Curvas Lím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H2638"/>
  <sheetViews>
    <sheetView tabSelected="1" topLeftCell="A624" workbookViewId="0">
      <selection activeCell="E632" sqref="E632"/>
    </sheetView>
  </sheetViews>
  <sheetFormatPr baseColWidth="10" defaultColWidth="20.140625" defaultRowHeight="15" customHeight="1" x14ac:dyDescent="0.2"/>
  <cols>
    <col min="1" max="1" width="2.7109375" style="158" customWidth="1"/>
    <col min="2" max="2" width="7.7109375" style="158" bestFit="1" customWidth="1"/>
    <col min="3" max="3" width="61.5703125" style="158" bestFit="1" customWidth="1"/>
    <col min="4" max="4" width="4.7109375" style="225" bestFit="1" customWidth="1"/>
    <col min="5" max="5" width="12" style="226" bestFit="1" customWidth="1"/>
    <col min="6" max="6" width="12.5703125" style="158" bestFit="1" customWidth="1"/>
    <col min="7" max="16384" width="20.140625" style="158"/>
  </cols>
  <sheetData>
    <row r="1" spans="2:8" s="159" customFormat="1" ht="15" customHeight="1" x14ac:dyDescent="0.2">
      <c r="B1" s="158"/>
      <c r="C1" s="158"/>
      <c r="D1" s="157"/>
      <c r="E1" s="226"/>
    </row>
    <row r="2" spans="2:8" s="159" customFormat="1" ht="42.75" customHeight="1" x14ac:dyDescent="0.2">
      <c r="B2" s="158"/>
      <c r="C2" s="158"/>
      <c r="D2" s="157"/>
      <c r="E2" s="226"/>
    </row>
    <row r="3" spans="2:8" s="159" customFormat="1" ht="15.75" x14ac:dyDescent="0.2">
      <c r="B3" s="297"/>
      <c r="C3" s="297"/>
      <c r="D3" s="297"/>
      <c r="E3" s="297"/>
    </row>
    <row r="4" spans="2:8" s="160" customFormat="1" ht="15" customHeight="1" x14ac:dyDescent="0.25">
      <c r="B4" s="233" t="s">
        <v>1766</v>
      </c>
      <c r="C4" s="290" t="s">
        <v>2041</v>
      </c>
      <c r="D4" s="162"/>
      <c r="E4" s="236"/>
    </row>
    <row r="5" spans="2:8" s="161" customFormat="1" ht="8.25" customHeight="1" thickBot="1" x14ac:dyDescent="0.25">
      <c r="B5" s="164"/>
      <c r="C5" s="164"/>
      <c r="D5" s="165"/>
      <c r="E5" s="237"/>
    </row>
    <row r="6" spans="2:8" s="161" customFormat="1" ht="19.5" customHeight="1" thickBot="1" x14ac:dyDescent="0.25">
      <c r="B6" s="294" t="s">
        <v>1752</v>
      </c>
      <c r="C6" s="295"/>
      <c r="D6" s="295"/>
      <c r="E6" s="296"/>
      <c r="H6" s="238"/>
    </row>
    <row r="7" spans="2:8" s="161" customFormat="1" ht="27.75" customHeight="1" thickBot="1" x14ac:dyDescent="0.25">
      <c r="B7" s="255" t="s">
        <v>2019</v>
      </c>
      <c r="C7" s="253" t="s">
        <v>1167</v>
      </c>
      <c r="D7" s="265" t="s">
        <v>1753</v>
      </c>
      <c r="E7" s="292" t="s">
        <v>2039</v>
      </c>
    </row>
    <row r="8" spans="2:8" s="159" customFormat="1" ht="15" customHeight="1" x14ac:dyDescent="0.2">
      <c r="B8" s="256" t="s">
        <v>879</v>
      </c>
      <c r="C8" s="269" t="s">
        <v>1207</v>
      </c>
      <c r="D8" s="266" t="s">
        <v>878</v>
      </c>
      <c r="E8" s="254">
        <v>7989.5600644785409</v>
      </c>
      <c r="G8" s="234"/>
    </row>
    <row r="9" spans="2:8" s="159" customFormat="1" ht="15" customHeight="1" x14ac:dyDescent="0.2">
      <c r="B9" s="257" t="s">
        <v>899</v>
      </c>
      <c r="C9" s="270" t="s">
        <v>1208</v>
      </c>
      <c r="D9" s="267" t="s">
        <v>117</v>
      </c>
      <c r="E9" s="336">
        <v>124.44827929445979</v>
      </c>
      <c r="G9" s="234"/>
    </row>
    <row r="10" spans="2:8" s="159" customFormat="1" ht="15" customHeight="1" x14ac:dyDescent="0.2">
      <c r="B10" s="257" t="s">
        <v>898</v>
      </c>
      <c r="C10" s="270" t="s">
        <v>1501</v>
      </c>
      <c r="D10" s="267" t="s">
        <v>117</v>
      </c>
      <c r="E10" s="336">
        <v>124.76227658932366</v>
      </c>
      <c r="G10" s="234"/>
    </row>
    <row r="11" spans="2:8" s="159" customFormat="1" ht="15" customHeight="1" x14ac:dyDescent="0.2">
      <c r="B11" s="257" t="s">
        <v>897</v>
      </c>
      <c r="C11" s="270" t="s">
        <v>1209</v>
      </c>
      <c r="D11" s="267" t="s">
        <v>117</v>
      </c>
      <c r="E11" s="336">
        <v>125.13321397600546</v>
      </c>
      <c r="G11" s="234"/>
    </row>
    <row r="12" spans="2:8" s="159" customFormat="1" ht="15" customHeight="1" x14ac:dyDescent="0.2">
      <c r="B12" s="257" t="s">
        <v>896</v>
      </c>
      <c r="C12" s="270" t="s">
        <v>1503</v>
      </c>
      <c r="D12" s="267" t="s">
        <v>117</v>
      </c>
      <c r="E12" s="336">
        <v>118.17794603122178</v>
      </c>
      <c r="G12" s="234"/>
    </row>
    <row r="13" spans="2:8" s="159" customFormat="1" ht="15" customHeight="1" x14ac:dyDescent="0.2">
      <c r="B13" s="257" t="s">
        <v>895</v>
      </c>
      <c r="C13" s="270" t="s">
        <v>1210</v>
      </c>
      <c r="D13" s="267" t="s">
        <v>117</v>
      </c>
      <c r="E13" s="336">
        <v>125.31003548452024</v>
      </c>
      <c r="G13" s="234"/>
    </row>
    <row r="14" spans="2:8" s="159" customFormat="1" ht="15" customHeight="1" x14ac:dyDescent="0.2">
      <c r="B14" s="257" t="s">
        <v>894</v>
      </c>
      <c r="C14" s="270" t="s">
        <v>1505</v>
      </c>
      <c r="D14" s="267" t="s">
        <v>117</v>
      </c>
      <c r="E14" s="336">
        <v>116.93290295800888</v>
      </c>
      <c r="G14" s="234"/>
    </row>
    <row r="15" spans="2:8" s="159" customFormat="1" ht="15" customHeight="1" x14ac:dyDescent="0.2">
      <c r="B15" s="258" t="s">
        <v>893</v>
      </c>
      <c r="C15" s="271" t="s">
        <v>1211</v>
      </c>
      <c r="D15" s="267" t="s">
        <v>117</v>
      </c>
      <c r="E15" s="336">
        <v>122.68072912729149</v>
      </c>
      <c r="G15" s="234"/>
    </row>
    <row r="16" spans="2:8" s="159" customFormat="1" ht="15" customHeight="1" x14ac:dyDescent="0.2">
      <c r="B16" s="258" t="s">
        <v>892</v>
      </c>
      <c r="C16" s="271" t="s">
        <v>1212</v>
      </c>
      <c r="D16" s="267" t="s">
        <v>311</v>
      </c>
      <c r="E16" s="336">
        <v>116783.90697940352</v>
      </c>
      <c r="G16" s="234"/>
    </row>
    <row r="17" spans="2:7" s="159" customFormat="1" ht="15" customHeight="1" x14ac:dyDescent="0.2">
      <c r="B17" s="257" t="s">
        <v>891</v>
      </c>
      <c r="C17" s="270" t="s">
        <v>1213</v>
      </c>
      <c r="D17" s="267" t="s">
        <v>117</v>
      </c>
      <c r="E17" s="336">
        <v>202.75827180757133</v>
      </c>
      <c r="G17" s="234"/>
    </row>
    <row r="18" spans="2:7" s="159" customFormat="1" ht="15" customHeight="1" x14ac:dyDescent="0.2">
      <c r="B18" s="258" t="s">
        <v>850</v>
      </c>
      <c r="C18" s="271" t="s">
        <v>1214</v>
      </c>
      <c r="D18" s="267" t="s">
        <v>117</v>
      </c>
      <c r="E18" s="336">
        <v>219.3680163275331</v>
      </c>
      <c r="G18" s="234"/>
    </row>
    <row r="19" spans="2:7" s="159" customFormat="1" ht="15" customHeight="1" x14ac:dyDescent="0.2">
      <c r="B19" s="258" t="s">
        <v>847</v>
      </c>
      <c r="C19" s="271" t="s">
        <v>1215</v>
      </c>
      <c r="D19" s="267" t="s">
        <v>2</v>
      </c>
      <c r="E19" s="336">
        <v>192.99674177549053</v>
      </c>
      <c r="G19" s="234"/>
    </row>
    <row r="20" spans="2:7" s="159" customFormat="1" ht="15" customHeight="1" x14ac:dyDescent="0.2">
      <c r="B20" s="258" t="s">
        <v>849</v>
      </c>
      <c r="C20" s="271" t="s">
        <v>1216</v>
      </c>
      <c r="D20" s="267" t="s">
        <v>117</v>
      </c>
      <c r="E20" s="336">
        <v>191.40951177403537</v>
      </c>
      <c r="G20" s="234"/>
    </row>
    <row r="21" spans="2:7" s="159" customFormat="1" ht="15" customHeight="1" x14ac:dyDescent="0.2">
      <c r="B21" s="258" t="s">
        <v>869</v>
      </c>
      <c r="C21" s="271" t="s">
        <v>1217</v>
      </c>
      <c r="D21" s="267" t="s">
        <v>117</v>
      </c>
      <c r="E21" s="336">
        <v>215.98752090313221</v>
      </c>
      <c r="G21" s="234"/>
    </row>
    <row r="22" spans="2:7" s="159" customFormat="1" ht="15" customHeight="1" x14ac:dyDescent="0.2">
      <c r="B22" s="258" t="s">
        <v>868</v>
      </c>
      <c r="C22" s="271" t="s">
        <v>1218</v>
      </c>
      <c r="D22" s="267" t="s">
        <v>117</v>
      </c>
      <c r="E22" s="336">
        <v>202.59620788885456</v>
      </c>
      <c r="G22" s="234"/>
    </row>
    <row r="23" spans="2:7" s="159" customFormat="1" ht="15" customHeight="1" x14ac:dyDescent="0.2">
      <c r="B23" s="258" t="s">
        <v>867</v>
      </c>
      <c r="C23" s="271" t="s">
        <v>1507</v>
      </c>
      <c r="D23" s="267" t="s">
        <v>117</v>
      </c>
      <c r="E23" s="336">
        <v>248.01620112075602</v>
      </c>
      <c r="G23" s="234"/>
    </row>
    <row r="24" spans="2:7" s="159" customFormat="1" ht="15" customHeight="1" x14ac:dyDescent="0.2">
      <c r="B24" s="257" t="s">
        <v>866</v>
      </c>
      <c r="C24" s="270" t="s">
        <v>1219</v>
      </c>
      <c r="D24" s="267" t="s">
        <v>117</v>
      </c>
      <c r="E24" s="336">
        <v>355.30185635977534</v>
      </c>
      <c r="G24" s="234"/>
    </row>
    <row r="25" spans="2:7" s="159" customFormat="1" ht="15" customHeight="1" x14ac:dyDescent="0.2">
      <c r="B25" s="258" t="s">
        <v>877</v>
      </c>
      <c r="C25" s="271" t="s">
        <v>1220</v>
      </c>
      <c r="D25" s="267" t="s">
        <v>4</v>
      </c>
      <c r="E25" s="336">
        <v>537.01956817674204</v>
      </c>
      <c r="G25" s="234"/>
    </row>
    <row r="26" spans="2:7" s="159" customFormat="1" ht="15" customHeight="1" x14ac:dyDescent="0.2">
      <c r="B26" s="258" t="s">
        <v>876</v>
      </c>
      <c r="C26" s="271" t="s">
        <v>1221</v>
      </c>
      <c r="D26" s="267" t="s">
        <v>117</v>
      </c>
      <c r="E26" s="336">
        <v>212.17951196782118</v>
      </c>
      <c r="G26" s="234"/>
    </row>
    <row r="27" spans="2:7" s="159" customFormat="1" ht="15" customHeight="1" x14ac:dyDescent="0.2">
      <c r="B27" s="257" t="s">
        <v>875</v>
      </c>
      <c r="C27" s="270" t="s">
        <v>1222</v>
      </c>
      <c r="D27" s="267" t="s">
        <v>117</v>
      </c>
      <c r="E27" s="336">
        <v>230.95281376135907</v>
      </c>
      <c r="G27" s="234"/>
    </row>
    <row r="28" spans="2:7" s="159" customFormat="1" ht="15" customHeight="1" x14ac:dyDescent="0.2">
      <c r="B28" s="258" t="s">
        <v>874</v>
      </c>
      <c r="C28" s="271" t="s">
        <v>1223</v>
      </c>
      <c r="D28" s="267" t="s">
        <v>4</v>
      </c>
      <c r="E28" s="336">
        <v>12.591396762018956</v>
      </c>
      <c r="G28" s="234"/>
    </row>
    <row r="29" spans="2:7" s="159" customFormat="1" ht="15" customHeight="1" x14ac:dyDescent="0.2">
      <c r="B29" s="258" t="s">
        <v>873</v>
      </c>
      <c r="C29" s="271" t="s">
        <v>1224</v>
      </c>
      <c r="D29" s="267" t="s">
        <v>4</v>
      </c>
      <c r="E29" s="336">
        <v>13.681317201952096</v>
      </c>
      <c r="G29" s="234"/>
    </row>
    <row r="30" spans="2:7" s="159" customFormat="1" ht="15" customHeight="1" x14ac:dyDescent="0.2">
      <c r="B30" s="257" t="s">
        <v>872</v>
      </c>
      <c r="C30" s="270" t="s">
        <v>1225</v>
      </c>
      <c r="D30" s="267" t="s">
        <v>117</v>
      </c>
      <c r="E30" s="336">
        <v>274.20022766506003</v>
      </c>
      <c r="G30" s="234"/>
    </row>
    <row r="31" spans="2:7" s="159" customFormat="1" ht="15" customHeight="1" x14ac:dyDescent="0.2">
      <c r="B31" s="257" t="s">
        <v>871</v>
      </c>
      <c r="C31" s="270" t="s">
        <v>1226</v>
      </c>
      <c r="D31" s="267" t="s">
        <v>4</v>
      </c>
      <c r="E31" s="336">
        <v>933.40324296055462</v>
      </c>
      <c r="G31" s="234"/>
    </row>
    <row r="32" spans="2:7" s="159" customFormat="1" ht="15" customHeight="1" x14ac:dyDescent="0.2">
      <c r="B32" s="258" t="s">
        <v>860</v>
      </c>
      <c r="C32" s="271" t="s">
        <v>1227</v>
      </c>
      <c r="D32" s="267" t="s">
        <v>4</v>
      </c>
      <c r="E32" s="336">
        <v>49.712880292085664</v>
      </c>
      <c r="G32" s="234"/>
    </row>
    <row r="33" spans="2:7" s="159" customFormat="1" ht="15" customHeight="1" x14ac:dyDescent="0.2">
      <c r="B33" s="258" t="s">
        <v>890</v>
      </c>
      <c r="C33" s="271" t="s">
        <v>1228</v>
      </c>
      <c r="D33" s="267" t="s">
        <v>4</v>
      </c>
      <c r="E33" s="336">
        <v>58.505388984241854</v>
      </c>
      <c r="G33" s="234"/>
    </row>
    <row r="34" spans="2:7" s="159" customFormat="1" ht="15" customHeight="1" x14ac:dyDescent="0.2">
      <c r="B34" s="258" t="s">
        <v>864</v>
      </c>
      <c r="C34" s="271" t="s">
        <v>1229</v>
      </c>
      <c r="D34" s="267" t="s">
        <v>2</v>
      </c>
      <c r="E34" s="336">
        <v>26.994426174290474</v>
      </c>
      <c r="G34" s="234"/>
    </row>
    <row r="35" spans="2:7" s="159" customFormat="1" ht="15" customHeight="1" x14ac:dyDescent="0.2">
      <c r="B35" s="258" t="s">
        <v>863</v>
      </c>
      <c r="C35" s="271" t="s">
        <v>1230</v>
      </c>
      <c r="D35" s="267" t="s">
        <v>2</v>
      </c>
      <c r="E35" s="336">
        <v>62.650822090813584</v>
      </c>
      <c r="G35" s="234"/>
    </row>
    <row r="36" spans="2:7" s="159" customFormat="1" ht="15" customHeight="1" x14ac:dyDescent="0.2">
      <c r="B36" s="258" t="s">
        <v>845</v>
      </c>
      <c r="C36" s="271" t="s">
        <v>1231</v>
      </c>
      <c r="D36" s="267" t="s">
        <v>2</v>
      </c>
      <c r="E36" s="336">
        <v>270.43766441436219</v>
      </c>
      <c r="G36" s="234"/>
    </row>
    <row r="37" spans="2:7" s="159" customFormat="1" ht="15" customHeight="1" x14ac:dyDescent="0.2">
      <c r="B37" s="257" t="s">
        <v>889</v>
      </c>
      <c r="C37" s="270" t="s">
        <v>1232</v>
      </c>
      <c r="D37" s="267" t="s">
        <v>2</v>
      </c>
      <c r="E37" s="336">
        <v>13.209883151667112</v>
      </c>
      <c r="G37" s="234"/>
    </row>
    <row r="38" spans="2:7" s="159" customFormat="1" ht="15" customHeight="1" x14ac:dyDescent="0.2">
      <c r="B38" s="258" t="s">
        <v>888</v>
      </c>
      <c r="C38" s="271" t="s">
        <v>1233</v>
      </c>
      <c r="D38" s="267" t="s">
        <v>311</v>
      </c>
      <c r="E38" s="336">
        <v>141319.95619726251</v>
      </c>
      <c r="G38" s="234"/>
    </row>
    <row r="39" spans="2:7" s="159" customFormat="1" ht="15" customHeight="1" x14ac:dyDescent="0.2">
      <c r="B39" s="257" t="s">
        <v>887</v>
      </c>
      <c r="C39" s="270" t="s">
        <v>1234</v>
      </c>
      <c r="D39" s="267" t="s">
        <v>117</v>
      </c>
      <c r="E39" s="336">
        <v>123.87076309093919</v>
      </c>
      <c r="G39" s="234"/>
    </row>
    <row r="40" spans="2:7" s="159" customFormat="1" ht="15" customHeight="1" x14ac:dyDescent="0.2">
      <c r="B40" s="257" t="s">
        <v>886</v>
      </c>
      <c r="C40" s="270" t="s">
        <v>1235</v>
      </c>
      <c r="D40" s="267" t="s">
        <v>117</v>
      </c>
      <c r="E40" s="336">
        <v>122.39610802265496</v>
      </c>
      <c r="G40" s="234"/>
    </row>
    <row r="41" spans="2:7" s="159" customFormat="1" ht="15" customHeight="1" x14ac:dyDescent="0.2">
      <c r="B41" s="257" t="s">
        <v>859</v>
      </c>
      <c r="C41" s="270" t="s">
        <v>1236</v>
      </c>
      <c r="D41" s="267" t="s">
        <v>855</v>
      </c>
      <c r="E41" s="336">
        <v>319.27979348173761</v>
      </c>
      <c r="G41" s="234"/>
    </row>
    <row r="42" spans="2:7" s="159" customFormat="1" ht="15" customHeight="1" x14ac:dyDescent="0.2">
      <c r="B42" s="257" t="s">
        <v>858</v>
      </c>
      <c r="C42" s="270" t="s">
        <v>1237</v>
      </c>
      <c r="D42" s="267" t="s">
        <v>855</v>
      </c>
      <c r="E42" s="336">
        <v>545.46981696479827</v>
      </c>
      <c r="G42" s="234"/>
    </row>
    <row r="43" spans="2:7" s="159" customFormat="1" ht="15" customHeight="1" x14ac:dyDescent="0.2">
      <c r="B43" s="257" t="s">
        <v>857</v>
      </c>
      <c r="C43" s="270" t="s">
        <v>1238</v>
      </c>
      <c r="D43" s="267" t="s">
        <v>855</v>
      </c>
      <c r="E43" s="336">
        <v>1206.0711530519193</v>
      </c>
      <c r="G43" s="234"/>
    </row>
    <row r="44" spans="2:7" s="159" customFormat="1" ht="15" customHeight="1" x14ac:dyDescent="0.2">
      <c r="B44" s="257" t="s">
        <v>856</v>
      </c>
      <c r="C44" s="270" t="s">
        <v>1239</v>
      </c>
      <c r="D44" s="267" t="s">
        <v>855</v>
      </c>
      <c r="E44" s="336">
        <v>2127.8018547851602</v>
      </c>
      <c r="G44" s="234"/>
    </row>
    <row r="45" spans="2:7" s="159" customFormat="1" ht="15" customHeight="1" x14ac:dyDescent="0.2">
      <c r="B45" s="257" t="s">
        <v>885</v>
      </c>
      <c r="C45" s="270" t="s">
        <v>1240</v>
      </c>
      <c r="D45" s="267" t="s">
        <v>117</v>
      </c>
      <c r="E45" s="336">
        <v>361.39623482224243</v>
      </c>
      <c r="G45" s="234"/>
    </row>
    <row r="46" spans="2:7" s="159" customFormat="1" ht="15" customHeight="1" x14ac:dyDescent="0.2">
      <c r="B46" s="257" t="s">
        <v>884</v>
      </c>
      <c r="C46" s="270" t="s">
        <v>1241</v>
      </c>
      <c r="D46" s="267" t="s">
        <v>117</v>
      </c>
      <c r="E46" s="336">
        <v>509.62000288447672</v>
      </c>
      <c r="G46" s="234"/>
    </row>
    <row r="47" spans="2:7" s="159" customFormat="1" ht="15" customHeight="1" x14ac:dyDescent="0.2">
      <c r="B47" s="257" t="s">
        <v>862</v>
      </c>
      <c r="C47" s="270" t="s">
        <v>1850</v>
      </c>
      <c r="D47" s="267" t="s">
        <v>2</v>
      </c>
      <c r="E47" s="336">
        <v>41.605157033178301</v>
      </c>
      <c r="G47" s="234"/>
    </row>
    <row r="48" spans="2:7" s="159" customFormat="1" ht="15" customHeight="1" x14ac:dyDescent="0.2">
      <c r="B48" s="258" t="s">
        <v>766</v>
      </c>
      <c r="C48" s="271" t="s">
        <v>1242</v>
      </c>
      <c r="D48" s="267" t="s">
        <v>4</v>
      </c>
      <c r="E48" s="336">
        <v>198.04254264347449</v>
      </c>
      <c r="G48" s="234"/>
    </row>
    <row r="49" spans="2:7" s="159" customFormat="1" ht="15" customHeight="1" x14ac:dyDescent="0.2">
      <c r="B49" s="258" t="s">
        <v>765</v>
      </c>
      <c r="C49" s="271" t="s">
        <v>1243</v>
      </c>
      <c r="D49" s="267" t="s">
        <v>4</v>
      </c>
      <c r="E49" s="336">
        <v>254.58850864980363</v>
      </c>
      <c r="G49" s="234"/>
    </row>
    <row r="50" spans="2:7" s="159" customFormat="1" ht="15" customHeight="1" x14ac:dyDescent="0.2">
      <c r="B50" s="257" t="s">
        <v>764</v>
      </c>
      <c r="C50" s="270" t="s">
        <v>1244</v>
      </c>
      <c r="D50" s="267" t="s">
        <v>4</v>
      </c>
      <c r="E50" s="336">
        <v>407.94848023230873</v>
      </c>
      <c r="G50" s="234"/>
    </row>
    <row r="51" spans="2:7" s="159" customFormat="1" ht="15" customHeight="1" x14ac:dyDescent="0.2">
      <c r="B51" s="257" t="s">
        <v>854</v>
      </c>
      <c r="C51" s="270" t="s">
        <v>1245</v>
      </c>
      <c r="D51" s="267" t="s">
        <v>4</v>
      </c>
      <c r="E51" s="336">
        <v>109.69573946124667</v>
      </c>
      <c r="G51" s="234"/>
    </row>
    <row r="52" spans="2:7" s="159" customFormat="1" ht="15" customHeight="1" x14ac:dyDescent="0.2">
      <c r="B52" s="257" t="s">
        <v>853</v>
      </c>
      <c r="C52" s="270" t="s">
        <v>1246</v>
      </c>
      <c r="D52" s="267" t="s">
        <v>4</v>
      </c>
      <c r="E52" s="336">
        <v>312.77881955881224</v>
      </c>
      <c r="G52" s="234"/>
    </row>
    <row r="53" spans="2:7" s="159" customFormat="1" ht="15" customHeight="1" x14ac:dyDescent="0.2">
      <c r="B53" s="257" t="s">
        <v>852</v>
      </c>
      <c r="C53" s="270" t="s">
        <v>1247</v>
      </c>
      <c r="D53" s="267" t="s">
        <v>4</v>
      </c>
      <c r="E53" s="336">
        <v>279.20518654578632</v>
      </c>
      <c r="G53" s="234"/>
    </row>
    <row r="54" spans="2:7" s="159" customFormat="1" ht="15" customHeight="1" x14ac:dyDescent="0.2">
      <c r="B54" s="257" t="s">
        <v>883</v>
      </c>
      <c r="C54" s="270" t="s">
        <v>1248</v>
      </c>
      <c r="D54" s="267" t="s">
        <v>2</v>
      </c>
      <c r="E54" s="336">
        <v>472.05967570711698</v>
      </c>
      <c r="G54" s="234"/>
    </row>
    <row r="55" spans="2:7" s="159" customFormat="1" ht="15" customHeight="1" x14ac:dyDescent="0.2">
      <c r="B55" s="257" t="s">
        <v>882</v>
      </c>
      <c r="C55" s="270" t="s">
        <v>1249</v>
      </c>
      <c r="D55" s="267" t="s">
        <v>2</v>
      </c>
      <c r="E55" s="336">
        <v>354.21766433166948</v>
      </c>
      <c r="G55" s="234"/>
    </row>
    <row r="56" spans="2:7" s="159" customFormat="1" ht="15" customHeight="1" x14ac:dyDescent="0.2">
      <c r="B56" s="257" t="s">
        <v>881</v>
      </c>
      <c r="C56" s="270" t="s">
        <v>1250</v>
      </c>
      <c r="D56" s="267" t="s">
        <v>3</v>
      </c>
      <c r="E56" s="336">
        <v>165.99108789042512</v>
      </c>
      <c r="G56" s="234"/>
    </row>
    <row r="57" spans="2:7" s="159" customFormat="1" ht="15" customHeight="1" x14ac:dyDescent="0.2">
      <c r="B57" s="258" t="s">
        <v>840</v>
      </c>
      <c r="C57" s="271" t="s">
        <v>1251</v>
      </c>
      <c r="D57" s="267" t="s">
        <v>119</v>
      </c>
      <c r="E57" s="336">
        <v>127.16578547037209</v>
      </c>
      <c r="G57" s="234"/>
    </row>
    <row r="58" spans="2:7" s="159" customFormat="1" ht="15" customHeight="1" x14ac:dyDescent="0.2">
      <c r="B58" s="258" t="s">
        <v>842</v>
      </c>
      <c r="C58" s="271" t="s">
        <v>1253</v>
      </c>
      <c r="D58" s="267" t="s">
        <v>119</v>
      </c>
      <c r="E58" s="336">
        <v>128.88735758951773</v>
      </c>
      <c r="G58" s="234"/>
    </row>
    <row r="59" spans="2:7" s="159" customFormat="1" ht="15" customHeight="1" x14ac:dyDescent="0.2">
      <c r="B59" s="257" t="s">
        <v>831</v>
      </c>
      <c r="C59" s="270" t="s">
        <v>1254</v>
      </c>
      <c r="D59" s="267" t="s">
        <v>3</v>
      </c>
      <c r="E59" s="336">
        <v>291.24270355310188</v>
      </c>
      <c r="G59" s="234"/>
    </row>
    <row r="60" spans="2:7" s="159" customFormat="1" ht="15" customHeight="1" x14ac:dyDescent="0.2">
      <c r="B60" s="257" t="s">
        <v>833</v>
      </c>
      <c r="C60" s="270" t="s">
        <v>1255</v>
      </c>
      <c r="D60" s="267" t="s">
        <v>119</v>
      </c>
      <c r="E60" s="336">
        <v>60.607479510231229</v>
      </c>
      <c r="G60" s="234"/>
    </row>
    <row r="61" spans="2:7" s="159" customFormat="1" ht="15" customHeight="1" x14ac:dyDescent="0.2">
      <c r="B61" s="258" t="s">
        <v>830</v>
      </c>
      <c r="C61" s="271" t="s">
        <v>1256</v>
      </c>
      <c r="D61" s="267" t="s">
        <v>3</v>
      </c>
      <c r="E61" s="336">
        <v>396.67019087135998</v>
      </c>
      <c r="G61" s="234"/>
    </row>
    <row r="62" spans="2:7" s="159" customFormat="1" ht="15" customHeight="1" x14ac:dyDescent="0.2">
      <c r="B62" s="257" t="s">
        <v>829</v>
      </c>
      <c r="C62" s="270" t="s">
        <v>1754</v>
      </c>
      <c r="D62" s="267" t="s">
        <v>3</v>
      </c>
      <c r="E62" s="336">
        <v>244.97953423133518</v>
      </c>
      <c r="G62" s="234"/>
    </row>
    <row r="63" spans="2:7" s="159" customFormat="1" ht="15" customHeight="1" x14ac:dyDescent="0.2">
      <c r="B63" s="258" t="s">
        <v>837</v>
      </c>
      <c r="C63" s="271" t="s">
        <v>1257</v>
      </c>
      <c r="D63" s="267" t="s">
        <v>117</v>
      </c>
      <c r="E63" s="336">
        <v>211.67709344482469</v>
      </c>
      <c r="G63" s="234"/>
    </row>
    <row r="64" spans="2:7" s="159" customFormat="1" ht="15" customHeight="1" x14ac:dyDescent="0.2">
      <c r="B64" s="258" t="s">
        <v>822</v>
      </c>
      <c r="C64" s="271" t="s">
        <v>1258</v>
      </c>
      <c r="D64" s="267" t="s">
        <v>3</v>
      </c>
      <c r="E64" s="336">
        <v>12.538988901236934</v>
      </c>
      <c r="G64" s="234"/>
    </row>
    <row r="65" spans="2:7" s="159" customFormat="1" ht="15" customHeight="1" x14ac:dyDescent="0.2">
      <c r="B65" s="257" t="s">
        <v>828</v>
      </c>
      <c r="C65" s="270" t="s">
        <v>1259</v>
      </c>
      <c r="D65" s="267" t="s">
        <v>117</v>
      </c>
      <c r="E65" s="336">
        <v>57.226988353005559</v>
      </c>
      <c r="G65" s="234"/>
    </row>
    <row r="66" spans="2:7" s="159" customFormat="1" ht="15" customHeight="1" x14ac:dyDescent="0.2">
      <c r="B66" s="257" t="s">
        <v>827</v>
      </c>
      <c r="C66" s="270" t="s">
        <v>1260</v>
      </c>
      <c r="D66" s="267" t="s">
        <v>3</v>
      </c>
      <c r="E66" s="336">
        <v>360.26809565047967</v>
      </c>
      <c r="G66" s="234"/>
    </row>
    <row r="67" spans="2:7" s="159" customFormat="1" ht="15" customHeight="1" x14ac:dyDescent="0.2">
      <c r="B67" s="258" t="s">
        <v>823</v>
      </c>
      <c r="C67" s="271" t="s">
        <v>1261</v>
      </c>
      <c r="D67" s="267" t="s">
        <v>119</v>
      </c>
      <c r="E67" s="336">
        <v>85.931089410253833</v>
      </c>
      <c r="G67" s="234"/>
    </row>
    <row r="68" spans="2:7" s="159" customFormat="1" ht="15" customHeight="1" x14ac:dyDescent="0.2">
      <c r="B68" s="258" t="s">
        <v>820</v>
      </c>
      <c r="C68" s="271" t="s">
        <v>1262</v>
      </c>
      <c r="D68" s="267" t="s">
        <v>3</v>
      </c>
      <c r="E68" s="336">
        <v>400.19882947579777</v>
      </c>
      <c r="G68" s="234"/>
    </row>
    <row r="69" spans="2:7" s="159" customFormat="1" ht="15" customHeight="1" x14ac:dyDescent="0.2">
      <c r="B69" s="258" t="s">
        <v>825</v>
      </c>
      <c r="C69" s="271" t="s">
        <v>1263</v>
      </c>
      <c r="D69" s="267" t="s">
        <v>117</v>
      </c>
      <c r="E69" s="336">
        <v>35.603235418480772</v>
      </c>
      <c r="G69" s="234"/>
    </row>
    <row r="70" spans="2:7" s="159" customFormat="1" ht="15" customHeight="1" x14ac:dyDescent="0.2">
      <c r="B70" s="257" t="s">
        <v>819</v>
      </c>
      <c r="C70" s="271" t="s">
        <v>1755</v>
      </c>
      <c r="D70" s="267" t="s">
        <v>3</v>
      </c>
      <c r="E70" s="336">
        <v>241.94439101862514</v>
      </c>
      <c r="G70" s="234"/>
    </row>
    <row r="71" spans="2:7" s="159" customFormat="1" ht="15" customHeight="1" x14ac:dyDescent="0.2">
      <c r="B71" s="257" t="s">
        <v>818</v>
      </c>
      <c r="C71" s="270" t="s">
        <v>1264</v>
      </c>
      <c r="D71" s="267" t="s">
        <v>2</v>
      </c>
      <c r="E71" s="336">
        <v>725.41950103813042</v>
      </c>
      <c r="G71" s="234"/>
    </row>
    <row r="72" spans="2:7" s="159" customFormat="1" ht="15" customHeight="1" x14ac:dyDescent="0.2">
      <c r="B72" s="258" t="s">
        <v>815</v>
      </c>
      <c r="C72" s="271" t="s">
        <v>1265</v>
      </c>
      <c r="D72" s="267" t="s">
        <v>1</v>
      </c>
      <c r="E72" s="336">
        <v>836.86388260317074</v>
      </c>
      <c r="G72" s="234"/>
    </row>
    <row r="73" spans="2:7" s="159" customFormat="1" ht="15" customHeight="1" x14ac:dyDescent="0.2">
      <c r="B73" s="258" t="s">
        <v>810</v>
      </c>
      <c r="C73" s="271" t="s">
        <v>1266</v>
      </c>
      <c r="D73" s="267" t="s">
        <v>1</v>
      </c>
      <c r="E73" s="336">
        <v>979.20415962194204</v>
      </c>
      <c r="G73" s="234"/>
    </row>
    <row r="74" spans="2:7" s="159" customFormat="1" ht="15" customHeight="1" x14ac:dyDescent="0.2">
      <c r="B74" s="258" t="s">
        <v>806</v>
      </c>
      <c r="C74" s="271" t="s">
        <v>1267</v>
      </c>
      <c r="D74" s="267" t="s">
        <v>1</v>
      </c>
      <c r="E74" s="336">
        <v>969.41836359764477</v>
      </c>
      <c r="G74" s="234"/>
    </row>
    <row r="75" spans="2:7" s="159" customFormat="1" ht="15" customHeight="1" x14ac:dyDescent="0.2">
      <c r="B75" s="258" t="s">
        <v>805</v>
      </c>
      <c r="C75" s="271" t="s">
        <v>1268</v>
      </c>
      <c r="D75" s="267" t="s">
        <v>1</v>
      </c>
      <c r="E75" s="336">
        <v>954.67392779303168</v>
      </c>
      <c r="G75" s="234"/>
    </row>
    <row r="76" spans="2:7" s="159" customFormat="1" ht="15" customHeight="1" x14ac:dyDescent="0.2">
      <c r="B76" s="258" t="s">
        <v>814</v>
      </c>
      <c r="C76" s="271" t="s">
        <v>1269</v>
      </c>
      <c r="D76" s="267" t="s">
        <v>1</v>
      </c>
      <c r="E76" s="336">
        <v>900.86947541802385</v>
      </c>
      <c r="G76" s="234"/>
    </row>
    <row r="77" spans="2:7" s="159" customFormat="1" ht="15" customHeight="1" x14ac:dyDescent="0.2">
      <c r="B77" s="258" t="s">
        <v>813</v>
      </c>
      <c r="C77" s="271" t="s">
        <v>1270</v>
      </c>
      <c r="D77" s="267" t="s">
        <v>1</v>
      </c>
      <c r="E77" s="336">
        <v>966.90756275066906</v>
      </c>
      <c r="G77" s="234"/>
    </row>
    <row r="78" spans="2:7" s="159" customFormat="1" ht="15" customHeight="1" x14ac:dyDescent="0.2">
      <c r="B78" s="258" t="s">
        <v>809</v>
      </c>
      <c r="C78" s="271" t="s">
        <v>1271</v>
      </c>
      <c r="D78" s="267" t="s">
        <v>1</v>
      </c>
      <c r="E78" s="336">
        <v>941.68778762685099</v>
      </c>
      <c r="G78" s="234"/>
    </row>
    <row r="79" spans="2:7" s="159" customFormat="1" ht="15" customHeight="1" x14ac:dyDescent="0.2">
      <c r="B79" s="258" t="s">
        <v>808</v>
      </c>
      <c r="C79" s="271" t="s">
        <v>1272</v>
      </c>
      <c r="D79" s="267" t="s">
        <v>1</v>
      </c>
      <c r="E79" s="336">
        <v>698.08512068189953</v>
      </c>
      <c r="G79" s="234"/>
    </row>
    <row r="80" spans="2:7" s="159" customFormat="1" ht="15" customHeight="1" x14ac:dyDescent="0.2">
      <c r="B80" s="258" t="s">
        <v>804</v>
      </c>
      <c r="C80" s="271" t="s">
        <v>1273</v>
      </c>
      <c r="D80" s="267" t="s">
        <v>1</v>
      </c>
      <c r="E80" s="336">
        <v>1030.0069220853277</v>
      </c>
      <c r="G80" s="234"/>
    </row>
    <row r="81" spans="2:7" s="159" customFormat="1" ht="15" customHeight="1" x14ac:dyDescent="0.2">
      <c r="B81" s="258" t="s">
        <v>803</v>
      </c>
      <c r="C81" s="271" t="s">
        <v>1274</v>
      </c>
      <c r="D81" s="267" t="s">
        <v>1</v>
      </c>
      <c r="E81" s="336">
        <v>1041.278378576661</v>
      </c>
      <c r="G81" s="234"/>
    </row>
    <row r="82" spans="2:7" s="159" customFormat="1" ht="15" customHeight="1" x14ac:dyDescent="0.2">
      <c r="B82" s="257" t="s">
        <v>802</v>
      </c>
      <c r="C82" s="270" t="s">
        <v>1275</v>
      </c>
      <c r="D82" s="267" t="s">
        <v>1</v>
      </c>
      <c r="E82" s="336">
        <v>1029.8108713025943</v>
      </c>
      <c r="G82" s="234"/>
    </row>
    <row r="83" spans="2:7" s="159" customFormat="1" ht="15" customHeight="1" x14ac:dyDescent="0.2">
      <c r="B83" s="257" t="s">
        <v>812</v>
      </c>
      <c r="C83" s="270" t="s">
        <v>1276</v>
      </c>
      <c r="D83" s="267" t="s">
        <v>1</v>
      </c>
      <c r="E83" s="336">
        <v>930.53470980944178</v>
      </c>
      <c r="G83" s="234"/>
    </row>
    <row r="84" spans="2:7" s="159" customFormat="1" ht="15" customHeight="1" x14ac:dyDescent="0.2">
      <c r="B84" s="258" t="s">
        <v>799</v>
      </c>
      <c r="C84" s="271" t="s">
        <v>1277</v>
      </c>
      <c r="D84" s="267" t="s">
        <v>3</v>
      </c>
      <c r="E84" s="336">
        <v>226.01548141528636</v>
      </c>
      <c r="G84" s="234"/>
    </row>
    <row r="85" spans="2:7" s="159" customFormat="1" ht="15" customHeight="1" x14ac:dyDescent="0.2">
      <c r="B85" s="258" t="s">
        <v>796</v>
      </c>
      <c r="C85" s="271" t="s">
        <v>1278</v>
      </c>
      <c r="D85" s="267" t="s">
        <v>2</v>
      </c>
      <c r="E85" s="336">
        <v>74.851531380470618</v>
      </c>
      <c r="G85" s="234"/>
    </row>
    <row r="86" spans="2:7" s="159" customFormat="1" ht="15" customHeight="1" x14ac:dyDescent="0.2">
      <c r="B86" s="258" t="s">
        <v>793</v>
      </c>
      <c r="C86" s="271" t="s">
        <v>1279</v>
      </c>
      <c r="D86" s="267" t="s">
        <v>4</v>
      </c>
      <c r="E86" s="336">
        <v>211.7730848543099</v>
      </c>
      <c r="G86" s="234"/>
    </row>
    <row r="87" spans="2:7" s="159" customFormat="1" ht="15" customHeight="1" x14ac:dyDescent="0.2">
      <c r="B87" s="257" t="s">
        <v>795</v>
      </c>
      <c r="C87" s="270" t="s">
        <v>1280</v>
      </c>
      <c r="D87" s="267" t="s">
        <v>2</v>
      </c>
      <c r="E87" s="336">
        <v>49.249833606017987</v>
      </c>
      <c r="G87" s="234"/>
    </row>
    <row r="88" spans="2:7" s="159" customFormat="1" ht="15" customHeight="1" x14ac:dyDescent="0.2">
      <c r="B88" s="257" t="s">
        <v>792</v>
      </c>
      <c r="C88" s="270" t="s">
        <v>1281</v>
      </c>
      <c r="D88" s="267" t="s">
        <v>4</v>
      </c>
      <c r="E88" s="336">
        <v>222.57092587428369</v>
      </c>
      <c r="G88" s="234"/>
    </row>
    <row r="89" spans="2:7" s="159" customFormat="1" ht="15" customHeight="1" x14ac:dyDescent="0.2">
      <c r="B89" s="257" t="s">
        <v>791</v>
      </c>
      <c r="C89" s="270" t="s">
        <v>1282</v>
      </c>
      <c r="D89" s="267" t="s">
        <v>4</v>
      </c>
      <c r="E89" s="336">
        <v>247.57095583498005</v>
      </c>
      <c r="G89" s="234"/>
    </row>
    <row r="90" spans="2:7" s="159" customFormat="1" ht="15" customHeight="1" x14ac:dyDescent="0.2">
      <c r="B90" s="259" t="s">
        <v>786</v>
      </c>
      <c r="C90" s="271" t="s">
        <v>1283</v>
      </c>
      <c r="D90" s="267" t="s">
        <v>2</v>
      </c>
      <c r="E90" s="336">
        <v>16346.316427980284</v>
      </c>
      <c r="G90" s="234"/>
    </row>
    <row r="91" spans="2:7" s="159" customFormat="1" ht="15" customHeight="1" x14ac:dyDescent="0.2">
      <c r="B91" s="259" t="s">
        <v>788</v>
      </c>
      <c r="C91" s="271" t="s">
        <v>1284</v>
      </c>
      <c r="D91" s="267" t="s">
        <v>2</v>
      </c>
      <c r="E91" s="336">
        <v>983.55026156999088</v>
      </c>
      <c r="G91" s="234"/>
    </row>
    <row r="92" spans="2:7" s="159" customFormat="1" ht="15" customHeight="1" x14ac:dyDescent="0.2">
      <c r="B92" s="259" t="s">
        <v>785</v>
      </c>
      <c r="C92" s="271" t="s">
        <v>1851</v>
      </c>
      <c r="D92" s="267" t="s">
        <v>2</v>
      </c>
      <c r="E92" s="336">
        <v>4850.4111279890785</v>
      </c>
      <c r="G92" s="234"/>
    </row>
    <row r="93" spans="2:7" s="159" customFormat="1" ht="15" customHeight="1" x14ac:dyDescent="0.2">
      <c r="B93" s="257" t="s">
        <v>777</v>
      </c>
      <c r="C93" s="270" t="s">
        <v>1285</v>
      </c>
      <c r="D93" s="267" t="s">
        <v>2</v>
      </c>
      <c r="E93" s="336">
        <v>16754.86397074749</v>
      </c>
      <c r="G93" s="234"/>
    </row>
    <row r="94" spans="2:7" s="159" customFormat="1" ht="15" customHeight="1" x14ac:dyDescent="0.2">
      <c r="B94" s="259" t="s">
        <v>776</v>
      </c>
      <c r="C94" s="271" t="s">
        <v>1286</v>
      </c>
      <c r="D94" s="267" t="s">
        <v>2</v>
      </c>
      <c r="E94" s="336">
        <v>5777.5095320650153</v>
      </c>
      <c r="G94" s="234"/>
    </row>
    <row r="95" spans="2:7" s="159" customFormat="1" ht="15" customHeight="1" x14ac:dyDescent="0.2">
      <c r="B95" s="258" t="s">
        <v>775</v>
      </c>
      <c r="C95" s="272" t="s">
        <v>1496</v>
      </c>
      <c r="D95" s="267" t="s">
        <v>2</v>
      </c>
      <c r="E95" s="336">
        <v>14931.808689973735</v>
      </c>
      <c r="G95" s="234"/>
    </row>
    <row r="96" spans="2:7" s="159" customFormat="1" ht="15" customHeight="1" x14ac:dyDescent="0.2">
      <c r="B96" s="258" t="s">
        <v>774</v>
      </c>
      <c r="C96" s="272" t="s">
        <v>1287</v>
      </c>
      <c r="D96" s="267" t="s">
        <v>2</v>
      </c>
      <c r="E96" s="336">
        <v>14931.808689973735</v>
      </c>
      <c r="G96" s="234"/>
    </row>
    <row r="97" spans="2:7" s="159" customFormat="1" ht="15" customHeight="1" x14ac:dyDescent="0.2">
      <c r="B97" s="257" t="s">
        <v>773</v>
      </c>
      <c r="C97" s="270" t="s">
        <v>1288</v>
      </c>
      <c r="D97" s="267" t="s">
        <v>2</v>
      </c>
      <c r="E97" s="336">
        <v>17406.061510201522</v>
      </c>
      <c r="G97" s="234"/>
    </row>
    <row r="98" spans="2:7" s="159" customFormat="1" ht="15" customHeight="1" x14ac:dyDescent="0.2">
      <c r="B98" s="257" t="s">
        <v>772</v>
      </c>
      <c r="C98" s="270" t="s">
        <v>1289</v>
      </c>
      <c r="D98" s="267" t="s">
        <v>2</v>
      </c>
      <c r="E98" s="336">
        <v>14448.180910987838</v>
      </c>
      <c r="G98" s="234"/>
    </row>
    <row r="99" spans="2:7" s="159" customFormat="1" ht="15" customHeight="1" x14ac:dyDescent="0.2">
      <c r="B99" s="257" t="s">
        <v>771</v>
      </c>
      <c r="C99" s="270" t="s">
        <v>1290</v>
      </c>
      <c r="D99" s="267" t="s">
        <v>2</v>
      </c>
      <c r="E99" s="336">
        <v>16935.767484863278</v>
      </c>
      <c r="G99" s="234"/>
    </row>
    <row r="100" spans="2:7" s="159" customFormat="1" ht="15" customHeight="1" x14ac:dyDescent="0.2">
      <c r="B100" s="257" t="s">
        <v>770</v>
      </c>
      <c r="C100" s="270" t="s">
        <v>1291</v>
      </c>
      <c r="D100" s="267" t="s">
        <v>2</v>
      </c>
      <c r="E100" s="336">
        <v>3287.7836303065569</v>
      </c>
      <c r="G100" s="234"/>
    </row>
    <row r="101" spans="2:7" s="159" customFormat="1" ht="15" customHeight="1" x14ac:dyDescent="0.2">
      <c r="B101" s="257" t="s">
        <v>769</v>
      </c>
      <c r="C101" s="270" t="s">
        <v>1292</v>
      </c>
      <c r="D101" s="267" t="s">
        <v>2</v>
      </c>
      <c r="E101" s="336">
        <v>3806.8699629221846</v>
      </c>
      <c r="G101" s="234"/>
    </row>
    <row r="102" spans="2:7" s="159" customFormat="1" ht="15" customHeight="1" x14ac:dyDescent="0.2">
      <c r="B102" s="257" t="s">
        <v>784</v>
      </c>
      <c r="C102" s="270" t="s">
        <v>1293</v>
      </c>
      <c r="D102" s="267" t="s">
        <v>2</v>
      </c>
      <c r="E102" s="336">
        <v>13511.29792443802</v>
      </c>
      <c r="G102" s="234"/>
    </row>
    <row r="103" spans="2:7" s="159" customFormat="1" ht="15" customHeight="1" x14ac:dyDescent="0.2">
      <c r="B103" s="257" t="s">
        <v>783</v>
      </c>
      <c r="C103" s="270" t="s">
        <v>1294</v>
      </c>
      <c r="D103" s="267" t="s">
        <v>2</v>
      </c>
      <c r="E103" s="336">
        <v>2096.3093098889044</v>
      </c>
      <c r="G103" s="234"/>
    </row>
    <row r="104" spans="2:7" s="159" customFormat="1" ht="15" customHeight="1" x14ac:dyDescent="0.2">
      <c r="B104" s="257" t="s">
        <v>782</v>
      </c>
      <c r="C104" s="270" t="s">
        <v>1295</v>
      </c>
      <c r="D104" s="267" t="s">
        <v>2</v>
      </c>
      <c r="E104" s="336">
        <v>2074.9755237429558</v>
      </c>
      <c r="G104" s="234"/>
    </row>
    <row r="105" spans="2:7" s="159" customFormat="1" ht="15" customHeight="1" x14ac:dyDescent="0.2">
      <c r="B105" s="257" t="s">
        <v>781</v>
      </c>
      <c r="C105" s="270" t="s">
        <v>1296</v>
      </c>
      <c r="D105" s="267" t="s">
        <v>2</v>
      </c>
      <c r="E105" s="336">
        <v>2033.6472415558774</v>
      </c>
      <c r="G105" s="234"/>
    </row>
    <row r="106" spans="2:7" s="159" customFormat="1" ht="15" customHeight="1" x14ac:dyDescent="0.2">
      <c r="B106" s="257" t="s">
        <v>780</v>
      </c>
      <c r="C106" s="270" t="s">
        <v>1297</v>
      </c>
      <c r="D106" s="267" t="s">
        <v>2</v>
      </c>
      <c r="E106" s="336">
        <v>9719.4004747825657</v>
      </c>
      <c r="G106" s="234"/>
    </row>
    <row r="107" spans="2:7" s="159" customFormat="1" ht="15" customHeight="1" x14ac:dyDescent="0.2">
      <c r="B107" s="257" t="s">
        <v>779</v>
      </c>
      <c r="C107" s="270" t="s">
        <v>1298</v>
      </c>
      <c r="D107" s="267" t="s">
        <v>2</v>
      </c>
      <c r="E107" s="336">
        <v>52808.846595412979</v>
      </c>
      <c r="G107" s="234"/>
    </row>
    <row r="108" spans="2:7" s="159" customFormat="1" ht="15" customHeight="1" x14ac:dyDescent="0.2">
      <c r="B108" s="258" t="s">
        <v>758</v>
      </c>
      <c r="C108" s="271" t="s">
        <v>1299</v>
      </c>
      <c r="D108" s="267" t="s">
        <v>2</v>
      </c>
      <c r="E108" s="336">
        <v>1331.0432379528318</v>
      </c>
      <c r="G108" s="234"/>
    </row>
    <row r="109" spans="2:7" s="159" customFormat="1" ht="15" customHeight="1" x14ac:dyDescent="0.2">
      <c r="B109" s="260" t="s">
        <v>757</v>
      </c>
      <c r="C109" s="273" t="s">
        <v>1300</v>
      </c>
      <c r="D109" s="267" t="s">
        <v>117</v>
      </c>
      <c r="E109" s="336">
        <v>160.95993859742219</v>
      </c>
      <c r="G109" s="234"/>
    </row>
    <row r="110" spans="2:7" s="159" customFormat="1" ht="15" customHeight="1" x14ac:dyDescent="0.2">
      <c r="B110" s="260" t="s">
        <v>756</v>
      </c>
      <c r="C110" s="273" t="s">
        <v>1301</v>
      </c>
      <c r="D110" s="267" t="s">
        <v>2</v>
      </c>
      <c r="E110" s="336">
        <v>2125.2560191117091</v>
      </c>
      <c r="G110" s="234"/>
    </row>
    <row r="111" spans="2:7" s="159" customFormat="1" ht="15" customHeight="1" x14ac:dyDescent="0.2">
      <c r="B111" s="260" t="s">
        <v>755</v>
      </c>
      <c r="C111" s="273" t="s">
        <v>1302</v>
      </c>
      <c r="D111" s="267" t="s">
        <v>117</v>
      </c>
      <c r="E111" s="336">
        <v>160.10085814891963</v>
      </c>
      <c r="G111" s="234"/>
    </row>
    <row r="112" spans="2:7" s="159" customFormat="1" ht="15" customHeight="1" x14ac:dyDescent="0.2">
      <c r="B112" s="260" t="s">
        <v>763</v>
      </c>
      <c r="C112" s="273" t="s">
        <v>1303</v>
      </c>
      <c r="D112" s="267" t="s">
        <v>4</v>
      </c>
      <c r="E112" s="336">
        <v>510.71732386070346</v>
      </c>
      <c r="G112" s="234"/>
    </row>
    <row r="113" spans="2:7" s="159" customFormat="1" ht="15" customHeight="1" x14ac:dyDescent="0.2">
      <c r="B113" s="260" t="s">
        <v>762</v>
      </c>
      <c r="C113" s="273" t="s">
        <v>1304</v>
      </c>
      <c r="D113" s="267" t="s">
        <v>2</v>
      </c>
      <c r="E113" s="336">
        <v>3007.1111022535451</v>
      </c>
      <c r="G113" s="234"/>
    </row>
    <row r="114" spans="2:7" s="159" customFormat="1" ht="15" customHeight="1" x14ac:dyDescent="0.2">
      <c r="B114" s="258" t="s">
        <v>761</v>
      </c>
      <c r="C114" s="271" t="s">
        <v>1305</v>
      </c>
      <c r="D114" s="267" t="s">
        <v>2</v>
      </c>
      <c r="E114" s="336">
        <v>1337.3731605755811</v>
      </c>
      <c r="G114" s="234"/>
    </row>
    <row r="115" spans="2:7" s="159" customFormat="1" ht="15" customHeight="1" x14ac:dyDescent="0.2">
      <c r="B115" s="258" t="s">
        <v>742</v>
      </c>
      <c r="C115" s="271" t="s">
        <v>1306</v>
      </c>
      <c r="D115" s="267" t="s">
        <v>2</v>
      </c>
      <c r="E115" s="336">
        <v>331.73330867890706</v>
      </c>
      <c r="G115" s="234"/>
    </row>
    <row r="116" spans="2:7" s="159" customFormat="1" ht="15" customHeight="1" x14ac:dyDescent="0.2">
      <c r="B116" s="258" t="s">
        <v>741</v>
      </c>
      <c r="C116" s="271" t="s">
        <v>1307</v>
      </c>
      <c r="D116" s="267" t="s">
        <v>2</v>
      </c>
      <c r="E116" s="336">
        <v>456.67894468492506</v>
      </c>
      <c r="G116" s="234"/>
    </row>
    <row r="117" spans="2:7" s="159" customFormat="1" ht="15" customHeight="1" x14ac:dyDescent="0.2">
      <c r="B117" s="257" t="s">
        <v>754</v>
      </c>
      <c r="C117" s="270" t="s">
        <v>1308</v>
      </c>
      <c r="D117" s="267" t="s">
        <v>2</v>
      </c>
      <c r="E117" s="336">
        <v>2416.9090940845122</v>
      </c>
      <c r="G117" s="234"/>
    </row>
    <row r="118" spans="2:7" s="159" customFormat="1" ht="15" customHeight="1" x14ac:dyDescent="0.2">
      <c r="B118" s="257" t="s">
        <v>753</v>
      </c>
      <c r="C118" s="270" t="s">
        <v>1309</v>
      </c>
      <c r="D118" s="267" t="s">
        <v>2</v>
      </c>
      <c r="E118" s="336">
        <v>2058.8025573087948</v>
      </c>
      <c r="G118" s="234"/>
    </row>
    <row r="119" spans="2:7" s="159" customFormat="1" ht="15" customHeight="1" x14ac:dyDescent="0.2">
      <c r="B119" s="257" t="s">
        <v>752</v>
      </c>
      <c r="C119" s="270" t="s">
        <v>1310</v>
      </c>
      <c r="D119" s="267" t="s">
        <v>744</v>
      </c>
      <c r="E119" s="336">
        <v>243.51225261321727</v>
      </c>
      <c r="G119" s="234"/>
    </row>
    <row r="120" spans="2:7" s="159" customFormat="1" ht="15" customHeight="1" x14ac:dyDescent="0.2">
      <c r="B120" s="257" t="s">
        <v>751</v>
      </c>
      <c r="C120" s="270" t="s">
        <v>1311</v>
      </c>
      <c r="D120" s="267" t="s">
        <v>2</v>
      </c>
      <c r="E120" s="336">
        <v>1314.6846760278011</v>
      </c>
      <c r="G120" s="234"/>
    </row>
    <row r="121" spans="2:7" s="159" customFormat="1" ht="15" customHeight="1" x14ac:dyDescent="0.2">
      <c r="B121" s="257" t="s">
        <v>750</v>
      </c>
      <c r="C121" s="270" t="s">
        <v>1312</v>
      </c>
      <c r="D121" s="267" t="s">
        <v>2</v>
      </c>
      <c r="E121" s="336">
        <v>6125.7404226640865</v>
      </c>
      <c r="G121" s="234"/>
    </row>
    <row r="122" spans="2:7" s="159" customFormat="1" ht="15" customHeight="1" x14ac:dyDescent="0.2">
      <c r="B122" s="257" t="s">
        <v>749</v>
      </c>
      <c r="C122" s="270" t="s">
        <v>1313</v>
      </c>
      <c r="D122" s="267" t="s">
        <v>2</v>
      </c>
      <c r="E122" s="336">
        <v>2093.7156902389447</v>
      </c>
      <c r="G122" s="234"/>
    </row>
    <row r="123" spans="2:7" s="159" customFormat="1" ht="15" customHeight="1" x14ac:dyDescent="0.2">
      <c r="B123" s="257" t="s">
        <v>748</v>
      </c>
      <c r="C123" s="270" t="s">
        <v>1314</v>
      </c>
      <c r="D123" s="267" t="s">
        <v>2</v>
      </c>
      <c r="E123" s="336">
        <v>6296.6589231701109</v>
      </c>
      <c r="G123" s="234"/>
    </row>
    <row r="124" spans="2:7" s="159" customFormat="1" ht="15" customHeight="1" x14ac:dyDescent="0.2">
      <c r="B124" s="257" t="s">
        <v>747</v>
      </c>
      <c r="C124" s="270" t="s">
        <v>1315</v>
      </c>
      <c r="D124" s="267" t="s">
        <v>2</v>
      </c>
      <c r="E124" s="336">
        <v>3737.4962413669455</v>
      </c>
      <c r="G124" s="234"/>
    </row>
    <row r="125" spans="2:7" s="159" customFormat="1" ht="15" customHeight="1" x14ac:dyDescent="0.2">
      <c r="B125" s="257" t="s">
        <v>746</v>
      </c>
      <c r="C125" s="270" t="s">
        <v>1316</v>
      </c>
      <c r="D125" s="267" t="s">
        <v>2</v>
      </c>
      <c r="E125" s="336">
        <v>3279.4934363633774</v>
      </c>
      <c r="G125" s="234"/>
    </row>
    <row r="126" spans="2:7" s="159" customFormat="1" ht="15" customHeight="1" x14ac:dyDescent="0.2">
      <c r="B126" s="257" t="s">
        <v>745</v>
      </c>
      <c r="C126" s="270" t="s">
        <v>1317</v>
      </c>
      <c r="D126" s="267" t="s">
        <v>744</v>
      </c>
      <c r="E126" s="336">
        <v>284.127999321066</v>
      </c>
      <c r="G126" s="234"/>
    </row>
    <row r="127" spans="2:7" s="159" customFormat="1" ht="15" customHeight="1" x14ac:dyDescent="0.2">
      <c r="B127" s="258" t="s">
        <v>692</v>
      </c>
      <c r="C127" s="271" t="s">
        <v>1318</v>
      </c>
      <c r="D127" s="267" t="s">
        <v>2</v>
      </c>
      <c r="E127" s="336">
        <v>5985.0866679379906</v>
      </c>
      <c r="G127" s="234"/>
    </row>
    <row r="128" spans="2:7" s="159" customFormat="1" ht="15" customHeight="1" x14ac:dyDescent="0.2">
      <c r="B128" s="257" t="s">
        <v>691</v>
      </c>
      <c r="C128" s="270" t="s">
        <v>1319</v>
      </c>
      <c r="D128" s="267" t="s">
        <v>2</v>
      </c>
      <c r="E128" s="336">
        <v>7590.6621807322263</v>
      </c>
      <c r="G128" s="234"/>
    </row>
    <row r="129" spans="2:7" s="159" customFormat="1" ht="15" customHeight="1" x14ac:dyDescent="0.2">
      <c r="B129" s="258" t="s">
        <v>730</v>
      </c>
      <c r="C129" s="271" t="s">
        <v>1320</v>
      </c>
      <c r="D129" s="267" t="s">
        <v>2</v>
      </c>
      <c r="E129" s="336">
        <v>1147.8537900038814</v>
      </c>
      <c r="G129" s="234"/>
    </row>
    <row r="130" spans="2:7" s="159" customFormat="1" ht="15" customHeight="1" x14ac:dyDescent="0.2">
      <c r="B130" s="257" t="s">
        <v>729</v>
      </c>
      <c r="C130" s="270" t="s">
        <v>1321</v>
      </c>
      <c r="D130" s="267" t="s">
        <v>2</v>
      </c>
      <c r="E130" s="336">
        <v>2255.5458379480083</v>
      </c>
      <c r="G130" s="234"/>
    </row>
    <row r="131" spans="2:7" s="159" customFormat="1" ht="15" customHeight="1" x14ac:dyDescent="0.2">
      <c r="B131" s="257" t="s">
        <v>738</v>
      </c>
      <c r="C131" s="270" t="s">
        <v>1322</v>
      </c>
      <c r="D131" s="267" t="s">
        <v>4</v>
      </c>
      <c r="E131" s="336">
        <v>96.982895685852881</v>
      </c>
      <c r="G131" s="234"/>
    </row>
    <row r="132" spans="2:7" s="159" customFormat="1" ht="15" customHeight="1" x14ac:dyDescent="0.2">
      <c r="B132" s="257" t="s">
        <v>737</v>
      </c>
      <c r="C132" s="270" t="s">
        <v>1323</v>
      </c>
      <c r="D132" s="267" t="s">
        <v>4</v>
      </c>
      <c r="E132" s="336">
        <v>64.884211731679713</v>
      </c>
      <c r="G132" s="234"/>
    </row>
    <row r="133" spans="2:7" s="159" customFormat="1" ht="15" customHeight="1" x14ac:dyDescent="0.2">
      <c r="B133" s="258" t="s">
        <v>736</v>
      </c>
      <c r="C133" s="273" t="s">
        <v>1172</v>
      </c>
      <c r="D133" s="267" t="s">
        <v>4</v>
      </c>
      <c r="E133" s="336">
        <v>295.85201015169173</v>
      </c>
      <c r="G133" s="234"/>
    </row>
    <row r="134" spans="2:7" s="159" customFormat="1" ht="15" customHeight="1" x14ac:dyDescent="0.2">
      <c r="B134" s="257" t="s">
        <v>735</v>
      </c>
      <c r="C134" s="270" t="s">
        <v>1324</v>
      </c>
      <c r="D134" s="267" t="s">
        <v>4</v>
      </c>
      <c r="E134" s="336">
        <v>621.88096274101417</v>
      </c>
      <c r="G134" s="234"/>
    </row>
    <row r="135" spans="2:7" s="159" customFormat="1" ht="15" customHeight="1" x14ac:dyDescent="0.2">
      <c r="B135" s="257" t="s">
        <v>734</v>
      </c>
      <c r="C135" s="270" t="s">
        <v>1574</v>
      </c>
      <c r="D135" s="267" t="s">
        <v>4</v>
      </c>
      <c r="E135" s="336">
        <v>146.58047644067196</v>
      </c>
      <c r="G135" s="234"/>
    </row>
    <row r="136" spans="2:7" s="159" customFormat="1" ht="15" customHeight="1" x14ac:dyDescent="0.2">
      <c r="B136" s="257" t="s">
        <v>733</v>
      </c>
      <c r="C136" s="270" t="s">
        <v>1325</v>
      </c>
      <c r="D136" s="267" t="s">
        <v>4</v>
      </c>
      <c r="E136" s="336">
        <v>39.772166085390154</v>
      </c>
      <c r="G136" s="234"/>
    </row>
    <row r="137" spans="2:7" s="159" customFormat="1" ht="15" customHeight="1" x14ac:dyDescent="0.2">
      <c r="B137" s="258" t="s">
        <v>728</v>
      </c>
      <c r="C137" s="273" t="s">
        <v>1326</v>
      </c>
      <c r="D137" s="267" t="s">
        <v>2</v>
      </c>
      <c r="E137" s="336">
        <v>50.334317501806332</v>
      </c>
      <c r="G137" s="234"/>
    </row>
    <row r="138" spans="2:7" s="159" customFormat="1" ht="15" customHeight="1" x14ac:dyDescent="0.2">
      <c r="B138" s="257" t="s">
        <v>689</v>
      </c>
      <c r="C138" s="270" t="s">
        <v>1327</v>
      </c>
      <c r="D138" s="267" t="s">
        <v>2</v>
      </c>
      <c r="E138" s="336">
        <v>23.543704605457837</v>
      </c>
      <c r="G138" s="234"/>
    </row>
    <row r="139" spans="2:7" s="159" customFormat="1" ht="15" customHeight="1" x14ac:dyDescent="0.2">
      <c r="B139" s="258" t="s">
        <v>727</v>
      </c>
      <c r="C139" s="273" t="s">
        <v>1328</v>
      </c>
      <c r="D139" s="267" t="s">
        <v>2</v>
      </c>
      <c r="E139" s="336">
        <v>88.591021286439002</v>
      </c>
      <c r="G139" s="234"/>
    </row>
    <row r="140" spans="2:7" s="159" customFormat="1" ht="15" customHeight="1" x14ac:dyDescent="0.2">
      <c r="B140" s="258" t="s">
        <v>726</v>
      </c>
      <c r="C140" s="273" t="s">
        <v>1329</v>
      </c>
      <c r="D140" s="267" t="s">
        <v>2</v>
      </c>
      <c r="E140" s="336">
        <v>51.038937547570342</v>
      </c>
      <c r="G140" s="234"/>
    </row>
    <row r="141" spans="2:7" s="159" customFormat="1" ht="15" customHeight="1" x14ac:dyDescent="0.2">
      <c r="B141" s="257" t="s">
        <v>725</v>
      </c>
      <c r="C141" s="270" t="s">
        <v>1852</v>
      </c>
      <c r="D141" s="267" t="s">
        <v>2</v>
      </c>
      <c r="E141" s="336">
        <v>491.84014847025571</v>
      </c>
      <c r="G141" s="234"/>
    </row>
    <row r="142" spans="2:7" s="159" customFormat="1" ht="15" customHeight="1" x14ac:dyDescent="0.2">
      <c r="B142" s="257" t="s">
        <v>724</v>
      </c>
      <c r="C142" s="270" t="s">
        <v>1853</v>
      </c>
      <c r="D142" s="267" t="s">
        <v>2</v>
      </c>
      <c r="E142" s="336">
        <v>750.83167862166431</v>
      </c>
      <c r="G142" s="234"/>
    </row>
    <row r="143" spans="2:7" s="159" customFormat="1" ht="15" customHeight="1" x14ac:dyDescent="0.2">
      <c r="B143" s="257" t="s">
        <v>714</v>
      </c>
      <c r="C143" s="270" t="s">
        <v>1330</v>
      </c>
      <c r="D143" s="267" t="s">
        <v>2</v>
      </c>
      <c r="E143" s="336">
        <v>295.6262353209699</v>
      </c>
      <c r="G143" s="234"/>
    </row>
    <row r="144" spans="2:7" s="159" customFormat="1" ht="15" customHeight="1" x14ac:dyDescent="0.2">
      <c r="B144" s="257" t="s">
        <v>713</v>
      </c>
      <c r="C144" s="270" t="s">
        <v>1331</v>
      </c>
      <c r="D144" s="267" t="s">
        <v>2</v>
      </c>
      <c r="E144" s="336">
        <v>501.46118646384684</v>
      </c>
      <c r="G144" s="234"/>
    </row>
    <row r="145" spans="2:7" s="159" customFormat="1" ht="15" customHeight="1" x14ac:dyDescent="0.2">
      <c r="B145" s="257" t="s">
        <v>712</v>
      </c>
      <c r="C145" s="270" t="s">
        <v>1332</v>
      </c>
      <c r="D145" s="267" t="s">
        <v>2</v>
      </c>
      <c r="E145" s="336">
        <v>632.45331510167102</v>
      </c>
      <c r="G145" s="234"/>
    </row>
    <row r="146" spans="2:7" s="159" customFormat="1" ht="15" customHeight="1" x14ac:dyDescent="0.2">
      <c r="B146" s="257" t="s">
        <v>711</v>
      </c>
      <c r="C146" s="270" t="s">
        <v>1333</v>
      </c>
      <c r="D146" s="267" t="s">
        <v>2</v>
      </c>
      <c r="E146" s="336">
        <v>54.830935768312251</v>
      </c>
      <c r="G146" s="234"/>
    </row>
    <row r="147" spans="2:7" s="159" customFormat="1" ht="15" customHeight="1" x14ac:dyDescent="0.2">
      <c r="B147" s="257" t="s">
        <v>710</v>
      </c>
      <c r="C147" s="270" t="s">
        <v>1334</v>
      </c>
      <c r="D147" s="267" t="s">
        <v>2</v>
      </c>
      <c r="E147" s="336">
        <v>39.943280298809896</v>
      </c>
      <c r="G147" s="234"/>
    </row>
    <row r="148" spans="2:7" s="159" customFormat="1" ht="15" customHeight="1" x14ac:dyDescent="0.2">
      <c r="B148" s="257" t="s">
        <v>709</v>
      </c>
      <c r="C148" s="270" t="s">
        <v>1335</v>
      </c>
      <c r="D148" s="267" t="s">
        <v>4</v>
      </c>
      <c r="E148" s="336">
        <v>18.488181541222318</v>
      </c>
      <c r="G148" s="234"/>
    </row>
    <row r="149" spans="2:7" s="159" customFormat="1" ht="15" customHeight="1" x14ac:dyDescent="0.2">
      <c r="B149" s="257" t="s">
        <v>1854</v>
      </c>
      <c r="C149" s="270" t="s">
        <v>1855</v>
      </c>
      <c r="D149" s="267" t="s">
        <v>4</v>
      </c>
      <c r="E149" s="336">
        <v>102.89057717362746</v>
      </c>
      <c r="G149" s="234"/>
    </row>
    <row r="150" spans="2:7" s="159" customFormat="1" ht="15" customHeight="1" x14ac:dyDescent="0.2">
      <c r="B150" s="257" t="s">
        <v>1856</v>
      </c>
      <c r="C150" s="270" t="s">
        <v>1857</v>
      </c>
      <c r="D150" s="267" t="s">
        <v>2</v>
      </c>
      <c r="E150" s="336">
        <v>62.161281727796499</v>
      </c>
      <c r="G150" s="234"/>
    </row>
    <row r="151" spans="2:7" s="159" customFormat="1" ht="15" customHeight="1" x14ac:dyDescent="0.2">
      <c r="B151" s="257" t="s">
        <v>1858</v>
      </c>
      <c r="C151" s="270" t="s">
        <v>1859</v>
      </c>
      <c r="D151" s="267" t="s">
        <v>2</v>
      </c>
      <c r="E151" s="336">
        <v>45.640033156729508</v>
      </c>
      <c r="G151" s="234"/>
    </row>
    <row r="152" spans="2:7" s="159" customFormat="1" ht="15" customHeight="1" x14ac:dyDescent="0.2">
      <c r="B152" s="257" t="s">
        <v>1860</v>
      </c>
      <c r="C152" s="270" t="s">
        <v>1861</v>
      </c>
      <c r="D152" s="267" t="s">
        <v>2</v>
      </c>
      <c r="E152" s="336">
        <v>23.322642447990717</v>
      </c>
      <c r="G152" s="234"/>
    </row>
    <row r="153" spans="2:7" s="159" customFormat="1" ht="15" customHeight="1" x14ac:dyDescent="0.2">
      <c r="B153" s="257" t="s">
        <v>702</v>
      </c>
      <c r="C153" s="270" t="s">
        <v>1336</v>
      </c>
      <c r="D153" s="267" t="s">
        <v>2</v>
      </c>
      <c r="E153" s="336">
        <v>276.97500274801274</v>
      </c>
      <c r="G153" s="234"/>
    </row>
    <row r="154" spans="2:7" s="159" customFormat="1" ht="15" customHeight="1" x14ac:dyDescent="0.2">
      <c r="B154" s="257" t="s">
        <v>701</v>
      </c>
      <c r="C154" s="270" t="s">
        <v>1337</v>
      </c>
      <c r="D154" s="267" t="s">
        <v>2</v>
      </c>
      <c r="E154" s="336">
        <v>507.68672295084275</v>
      </c>
      <c r="G154" s="234"/>
    </row>
    <row r="155" spans="2:7" s="159" customFormat="1" ht="15" customHeight="1" x14ac:dyDescent="0.2">
      <c r="B155" s="257" t="s">
        <v>700</v>
      </c>
      <c r="C155" s="270" t="s">
        <v>1338</v>
      </c>
      <c r="D155" s="267" t="s">
        <v>2</v>
      </c>
      <c r="E155" s="336">
        <v>2374.3498205460633</v>
      </c>
      <c r="G155" s="234"/>
    </row>
    <row r="156" spans="2:7" s="159" customFormat="1" ht="15" customHeight="1" x14ac:dyDescent="0.2">
      <c r="B156" s="257" t="s">
        <v>699</v>
      </c>
      <c r="C156" s="270" t="s">
        <v>1339</v>
      </c>
      <c r="D156" s="267" t="s">
        <v>2</v>
      </c>
      <c r="E156" s="336">
        <v>792.37096668765992</v>
      </c>
      <c r="G156" s="234"/>
    </row>
    <row r="157" spans="2:7" s="159" customFormat="1" ht="15" customHeight="1" x14ac:dyDescent="0.2">
      <c r="B157" s="257" t="s">
        <v>698</v>
      </c>
      <c r="C157" s="270" t="s">
        <v>1340</v>
      </c>
      <c r="D157" s="267" t="s">
        <v>2</v>
      </c>
      <c r="E157" s="336">
        <v>2813.714126540076</v>
      </c>
      <c r="G157" s="234"/>
    </row>
    <row r="158" spans="2:7" s="159" customFormat="1" ht="15" customHeight="1" x14ac:dyDescent="0.2">
      <c r="B158" s="257" t="s">
        <v>697</v>
      </c>
      <c r="C158" s="270" t="s">
        <v>1341</v>
      </c>
      <c r="D158" s="267" t="s">
        <v>2</v>
      </c>
      <c r="E158" s="336">
        <v>5710.8086388118754</v>
      </c>
      <c r="G158" s="234"/>
    </row>
    <row r="159" spans="2:7" s="159" customFormat="1" ht="15" customHeight="1" x14ac:dyDescent="0.2">
      <c r="B159" s="257" t="s">
        <v>696</v>
      </c>
      <c r="C159" s="270" t="s">
        <v>1342</v>
      </c>
      <c r="D159" s="267" t="s">
        <v>2</v>
      </c>
      <c r="E159" s="336">
        <v>149.71111107917108</v>
      </c>
      <c r="G159" s="234"/>
    </row>
    <row r="160" spans="2:7" s="159" customFormat="1" ht="15" customHeight="1" x14ac:dyDescent="0.2">
      <c r="B160" s="257" t="s">
        <v>695</v>
      </c>
      <c r="C160" s="270" t="s">
        <v>1343</v>
      </c>
      <c r="D160" s="267" t="s">
        <v>2</v>
      </c>
      <c r="E160" s="336">
        <v>243.90694302609677</v>
      </c>
      <c r="G160" s="234"/>
    </row>
    <row r="161" spans="2:7" s="159" customFormat="1" ht="15" customHeight="1" x14ac:dyDescent="0.2">
      <c r="B161" s="257" t="s">
        <v>694</v>
      </c>
      <c r="C161" s="270" t="s">
        <v>1344</v>
      </c>
      <c r="D161" s="267" t="s">
        <v>2</v>
      </c>
      <c r="E161" s="336">
        <v>173.37026914988635</v>
      </c>
      <c r="G161" s="234"/>
    </row>
    <row r="162" spans="2:7" s="159" customFormat="1" ht="15" customHeight="1" x14ac:dyDescent="0.2">
      <c r="B162" s="257" t="s">
        <v>706</v>
      </c>
      <c r="C162" s="270" t="s">
        <v>1345</v>
      </c>
      <c r="D162" s="267" t="s">
        <v>2</v>
      </c>
      <c r="E162" s="336">
        <v>5786.2134192838948</v>
      </c>
      <c r="G162" s="234"/>
    </row>
    <row r="163" spans="2:7" s="159" customFormat="1" ht="15" customHeight="1" x14ac:dyDescent="0.2">
      <c r="B163" s="257" t="s">
        <v>705</v>
      </c>
      <c r="C163" s="270" t="s">
        <v>1346</v>
      </c>
      <c r="D163" s="267" t="s">
        <v>2</v>
      </c>
      <c r="E163" s="336">
        <v>5926.9195970763094</v>
      </c>
      <c r="G163" s="234"/>
    </row>
    <row r="164" spans="2:7" s="159" customFormat="1" ht="15" customHeight="1" x14ac:dyDescent="0.2">
      <c r="B164" s="257" t="s">
        <v>723</v>
      </c>
      <c r="C164" s="270" t="s">
        <v>1347</v>
      </c>
      <c r="D164" s="267" t="s">
        <v>2</v>
      </c>
      <c r="E164" s="336">
        <v>1174.6862069505091</v>
      </c>
      <c r="G164" s="234"/>
    </row>
    <row r="165" spans="2:7" s="159" customFormat="1" ht="15" customHeight="1" x14ac:dyDescent="0.2">
      <c r="B165" s="257" t="s">
        <v>722</v>
      </c>
      <c r="C165" s="270" t="s">
        <v>1348</v>
      </c>
      <c r="D165" s="267" t="s">
        <v>2</v>
      </c>
      <c r="E165" s="336">
        <v>1599.9758980892243</v>
      </c>
      <c r="G165" s="234"/>
    </row>
    <row r="166" spans="2:7" s="159" customFormat="1" ht="15" customHeight="1" x14ac:dyDescent="0.2">
      <c r="B166" s="257" t="s">
        <v>721</v>
      </c>
      <c r="C166" s="270" t="s">
        <v>1349</v>
      </c>
      <c r="D166" s="267" t="s">
        <v>2</v>
      </c>
      <c r="E166" s="336">
        <v>1826.6509586910324</v>
      </c>
      <c r="G166" s="234"/>
    </row>
    <row r="167" spans="2:7" s="159" customFormat="1" ht="15" customHeight="1" x14ac:dyDescent="0.2">
      <c r="B167" s="257" t="s">
        <v>720</v>
      </c>
      <c r="C167" s="270" t="s">
        <v>1350</v>
      </c>
      <c r="D167" s="267" t="s">
        <v>2</v>
      </c>
      <c r="E167" s="336">
        <v>252.86308349244558</v>
      </c>
      <c r="G167" s="234"/>
    </row>
    <row r="168" spans="2:7" s="159" customFormat="1" ht="15" customHeight="1" x14ac:dyDescent="0.2">
      <c r="B168" s="257" t="s">
        <v>704</v>
      </c>
      <c r="C168" s="270" t="s">
        <v>1351</v>
      </c>
      <c r="D168" s="267" t="s">
        <v>2</v>
      </c>
      <c r="E168" s="336">
        <v>96605.255086678866</v>
      </c>
      <c r="G168" s="234"/>
    </row>
    <row r="169" spans="2:7" s="159" customFormat="1" ht="15" customHeight="1" x14ac:dyDescent="0.2">
      <c r="B169" s="257" t="s">
        <v>732</v>
      </c>
      <c r="C169" s="270" t="s">
        <v>1601</v>
      </c>
      <c r="D169" s="267" t="s">
        <v>2</v>
      </c>
      <c r="E169" s="336">
        <v>107.53839889799076</v>
      </c>
      <c r="G169" s="234"/>
    </row>
    <row r="170" spans="2:7" s="159" customFormat="1" ht="15" customHeight="1" x14ac:dyDescent="0.2">
      <c r="B170" s="257" t="s">
        <v>372</v>
      </c>
      <c r="C170" s="270" t="s">
        <v>373</v>
      </c>
      <c r="D170" s="267" t="s">
        <v>2</v>
      </c>
      <c r="E170" s="336">
        <v>1008.9556401979185</v>
      </c>
      <c r="G170" s="234"/>
    </row>
    <row r="171" spans="2:7" s="159" customFormat="1" ht="15" customHeight="1" x14ac:dyDescent="0.2">
      <c r="B171" s="260" t="s">
        <v>708</v>
      </c>
      <c r="C171" s="270" t="s">
        <v>1603</v>
      </c>
      <c r="D171" s="267" t="s">
        <v>2</v>
      </c>
      <c r="E171" s="336">
        <v>1581.4592586363451</v>
      </c>
      <c r="G171" s="234"/>
    </row>
    <row r="172" spans="2:7" s="159" customFormat="1" ht="15" customHeight="1" x14ac:dyDescent="0.2">
      <c r="B172" s="260" t="s">
        <v>684</v>
      </c>
      <c r="C172" s="273" t="s">
        <v>685</v>
      </c>
      <c r="D172" s="267" t="s">
        <v>2</v>
      </c>
      <c r="E172" s="336">
        <v>39.473519739694723</v>
      </c>
      <c r="G172" s="234"/>
    </row>
    <row r="173" spans="2:7" s="159" customFormat="1" ht="15" customHeight="1" x14ac:dyDescent="0.2">
      <c r="B173" s="260" t="s">
        <v>719</v>
      </c>
      <c r="C173" s="273" t="s">
        <v>1352</v>
      </c>
      <c r="D173" s="267" t="s">
        <v>2</v>
      </c>
      <c r="E173" s="336">
        <v>1870.1792829452954</v>
      </c>
      <c r="G173" s="234"/>
    </row>
    <row r="174" spans="2:7" s="159" customFormat="1" ht="15" customHeight="1" x14ac:dyDescent="0.2">
      <c r="B174" s="260" t="s">
        <v>682</v>
      </c>
      <c r="C174" s="273" t="s">
        <v>683</v>
      </c>
      <c r="D174" s="267" t="s">
        <v>2</v>
      </c>
      <c r="E174" s="336">
        <v>82.63657899061883</v>
      </c>
      <c r="G174" s="234"/>
    </row>
    <row r="175" spans="2:7" s="159" customFormat="1" ht="15" customHeight="1" x14ac:dyDescent="0.2">
      <c r="B175" s="260" t="s">
        <v>1173</v>
      </c>
      <c r="C175" s="273" t="s">
        <v>1174</v>
      </c>
      <c r="D175" s="267" t="s">
        <v>2</v>
      </c>
      <c r="E175" s="336">
        <v>67.739187368720948</v>
      </c>
      <c r="G175" s="234"/>
    </row>
    <row r="176" spans="2:7" s="159" customFormat="1" ht="15" customHeight="1" x14ac:dyDescent="0.2">
      <c r="B176" s="260" t="s">
        <v>1175</v>
      </c>
      <c r="C176" s="273" t="s">
        <v>1176</v>
      </c>
      <c r="D176" s="267" t="s">
        <v>2</v>
      </c>
      <c r="E176" s="336">
        <v>117.24645989518852</v>
      </c>
      <c r="G176" s="234"/>
    </row>
    <row r="177" spans="2:7" s="159" customFormat="1" ht="15" customHeight="1" x14ac:dyDescent="0.2">
      <c r="B177" s="257" t="s">
        <v>680</v>
      </c>
      <c r="C177" s="270" t="s">
        <v>681</v>
      </c>
      <c r="D177" s="267" t="s">
        <v>2</v>
      </c>
      <c r="E177" s="336">
        <v>13.453960557905823</v>
      </c>
      <c r="G177" s="234"/>
    </row>
    <row r="178" spans="2:7" s="159" customFormat="1" ht="15" customHeight="1" x14ac:dyDescent="0.2">
      <c r="B178" s="260" t="s">
        <v>678</v>
      </c>
      <c r="C178" s="273" t="s">
        <v>1177</v>
      </c>
      <c r="D178" s="267" t="s">
        <v>2</v>
      </c>
      <c r="E178" s="336">
        <v>69.804715534981923</v>
      </c>
      <c r="G178" s="234"/>
    </row>
    <row r="179" spans="2:7" s="159" customFormat="1" ht="15" customHeight="1" x14ac:dyDescent="0.2">
      <c r="B179" s="260" t="s">
        <v>676</v>
      </c>
      <c r="C179" s="273" t="s">
        <v>677</v>
      </c>
      <c r="D179" s="267" t="s">
        <v>2</v>
      </c>
      <c r="E179" s="336">
        <v>72.715133461006587</v>
      </c>
      <c r="G179" s="234"/>
    </row>
    <row r="180" spans="2:7" s="159" customFormat="1" ht="15" customHeight="1" x14ac:dyDescent="0.2">
      <c r="B180" s="260" t="s">
        <v>687</v>
      </c>
      <c r="C180" s="273" t="s">
        <v>688</v>
      </c>
      <c r="D180" s="267" t="s">
        <v>2</v>
      </c>
      <c r="E180" s="336">
        <v>18.707487938797346</v>
      </c>
      <c r="G180" s="234"/>
    </row>
    <row r="181" spans="2:7" s="159" customFormat="1" ht="15" customHeight="1" x14ac:dyDescent="0.2">
      <c r="B181" s="260" t="s">
        <v>1205</v>
      </c>
      <c r="C181" s="273" t="s">
        <v>1178</v>
      </c>
      <c r="D181" s="267" t="s">
        <v>2</v>
      </c>
      <c r="E181" s="336">
        <v>18.928044277111159</v>
      </c>
      <c r="G181" s="234"/>
    </row>
    <row r="182" spans="2:7" s="159" customFormat="1" ht="15" customHeight="1" x14ac:dyDescent="0.2">
      <c r="B182" s="260" t="s">
        <v>717</v>
      </c>
      <c r="C182" s="273" t="s">
        <v>718</v>
      </c>
      <c r="D182" s="267" t="s">
        <v>2</v>
      </c>
      <c r="E182" s="336">
        <v>121.06663979519871</v>
      </c>
      <c r="G182" s="234"/>
    </row>
    <row r="183" spans="2:7" s="159" customFormat="1" ht="15" customHeight="1" x14ac:dyDescent="0.2">
      <c r="B183" s="257" t="s">
        <v>716</v>
      </c>
      <c r="C183" s="270" t="s">
        <v>1353</v>
      </c>
      <c r="D183" s="267" t="s">
        <v>2</v>
      </c>
      <c r="E183" s="336">
        <v>68.032039619833583</v>
      </c>
      <c r="G183" s="234"/>
    </row>
    <row r="184" spans="2:7" s="159" customFormat="1" ht="15" customHeight="1" x14ac:dyDescent="0.2">
      <c r="B184" s="257" t="s">
        <v>1206</v>
      </c>
      <c r="C184" s="270" t="s">
        <v>1354</v>
      </c>
      <c r="D184" s="267" t="s">
        <v>2</v>
      </c>
      <c r="E184" s="336">
        <v>173.75846755308808</v>
      </c>
      <c r="G184" s="234"/>
    </row>
    <row r="185" spans="2:7" s="159" customFormat="1" ht="15" customHeight="1" x14ac:dyDescent="0.2">
      <c r="B185" s="258" t="s">
        <v>155</v>
      </c>
      <c r="C185" s="271" t="s">
        <v>1355</v>
      </c>
      <c r="D185" s="267" t="s">
        <v>2</v>
      </c>
      <c r="E185" s="336">
        <v>6873840.1394544933</v>
      </c>
      <c r="G185" s="234"/>
    </row>
    <row r="186" spans="2:7" s="159" customFormat="1" ht="15" customHeight="1" x14ac:dyDescent="0.2">
      <c r="B186" s="258" t="s">
        <v>127</v>
      </c>
      <c r="C186" s="271" t="s">
        <v>1356</v>
      </c>
      <c r="D186" s="267" t="s">
        <v>2</v>
      </c>
      <c r="E186" s="336">
        <v>1294480.9008136124</v>
      </c>
      <c r="G186" s="234"/>
    </row>
    <row r="187" spans="2:7" s="159" customFormat="1" ht="15" customHeight="1" x14ac:dyDescent="0.2">
      <c r="B187" s="258" t="s">
        <v>122</v>
      </c>
      <c r="C187" s="271" t="s">
        <v>1357</v>
      </c>
      <c r="D187" s="267" t="s">
        <v>119</v>
      </c>
      <c r="E187" s="336">
        <v>55.258781027549283</v>
      </c>
      <c r="G187" s="234"/>
    </row>
    <row r="188" spans="2:7" s="159" customFormat="1" ht="15" customHeight="1" x14ac:dyDescent="0.2">
      <c r="B188" s="258" t="s">
        <v>77</v>
      </c>
      <c r="C188" s="271" t="s">
        <v>1358</v>
      </c>
      <c r="D188" s="267" t="s">
        <v>2</v>
      </c>
      <c r="E188" s="336">
        <v>18447663.359097142</v>
      </c>
      <c r="G188" s="234"/>
    </row>
    <row r="189" spans="2:7" s="159" customFormat="1" ht="15" customHeight="1" x14ac:dyDescent="0.2">
      <c r="B189" s="258" t="s">
        <v>75</v>
      </c>
      <c r="C189" s="271" t="s">
        <v>1359</v>
      </c>
      <c r="D189" s="267" t="s">
        <v>52</v>
      </c>
      <c r="E189" s="336">
        <v>4037.8497345606761</v>
      </c>
      <c r="G189" s="234"/>
    </row>
    <row r="190" spans="2:7" s="159" customFormat="1" ht="15" customHeight="1" x14ac:dyDescent="0.2">
      <c r="B190" s="258" t="s">
        <v>96</v>
      </c>
      <c r="C190" s="271" t="s">
        <v>1360</v>
      </c>
      <c r="D190" s="267" t="s">
        <v>2</v>
      </c>
      <c r="E190" s="336">
        <v>24458107.992281146</v>
      </c>
      <c r="G190" s="234"/>
    </row>
    <row r="191" spans="2:7" s="159" customFormat="1" ht="15" customHeight="1" x14ac:dyDescent="0.2">
      <c r="B191" s="258" t="s">
        <v>95</v>
      </c>
      <c r="C191" s="271" t="s">
        <v>1361</v>
      </c>
      <c r="D191" s="267" t="s">
        <v>52</v>
      </c>
      <c r="E191" s="336">
        <v>5800.8900177245368</v>
      </c>
      <c r="G191" s="234"/>
    </row>
    <row r="192" spans="2:7" s="159" customFormat="1" ht="15" customHeight="1" x14ac:dyDescent="0.2">
      <c r="B192" s="258" t="s">
        <v>154</v>
      </c>
      <c r="C192" s="271" t="s">
        <v>1362</v>
      </c>
      <c r="D192" s="267" t="s">
        <v>2</v>
      </c>
      <c r="E192" s="336">
        <v>14793156.962900242</v>
      </c>
      <c r="G192" s="234"/>
    </row>
    <row r="193" spans="2:7" s="159" customFormat="1" ht="15" customHeight="1" x14ac:dyDescent="0.2">
      <c r="B193" s="258" t="s">
        <v>152</v>
      </c>
      <c r="C193" s="271" t="s">
        <v>1363</v>
      </c>
      <c r="D193" s="267" t="s">
        <v>52</v>
      </c>
      <c r="E193" s="336">
        <v>4146.2887256838385</v>
      </c>
      <c r="G193" s="234"/>
    </row>
    <row r="194" spans="2:7" s="159" customFormat="1" ht="15" customHeight="1" x14ac:dyDescent="0.2">
      <c r="B194" s="258" t="s">
        <v>90</v>
      </c>
      <c r="C194" s="271" t="s">
        <v>1364</v>
      </c>
      <c r="D194" s="267" t="s">
        <v>2</v>
      </c>
      <c r="E194" s="336">
        <v>24364686.169370219</v>
      </c>
      <c r="G194" s="234"/>
    </row>
    <row r="195" spans="2:7" s="159" customFormat="1" ht="15" customHeight="1" x14ac:dyDescent="0.2">
      <c r="B195" s="258" t="s">
        <v>88</v>
      </c>
      <c r="C195" s="271" t="s">
        <v>1365</v>
      </c>
      <c r="D195" s="267" t="s">
        <v>52</v>
      </c>
      <c r="E195" s="336">
        <v>5031.5459872794518</v>
      </c>
      <c r="G195" s="234"/>
    </row>
    <row r="196" spans="2:7" s="159" customFormat="1" ht="15" customHeight="1" x14ac:dyDescent="0.2">
      <c r="B196" s="258" t="s">
        <v>70</v>
      </c>
      <c r="C196" s="271" t="s">
        <v>1366</v>
      </c>
      <c r="D196" s="267" t="s">
        <v>2</v>
      </c>
      <c r="E196" s="336">
        <v>10318229.419805614</v>
      </c>
      <c r="G196" s="234"/>
    </row>
    <row r="197" spans="2:7" s="159" customFormat="1" ht="15" customHeight="1" x14ac:dyDescent="0.2">
      <c r="B197" s="258" t="s">
        <v>68</v>
      </c>
      <c r="C197" s="271" t="s">
        <v>1367</v>
      </c>
      <c r="D197" s="267" t="s">
        <v>52</v>
      </c>
      <c r="E197" s="336">
        <v>2498.9822042541714</v>
      </c>
      <c r="G197" s="234"/>
    </row>
    <row r="198" spans="2:7" s="159" customFormat="1" ht="15" customHeight="1" x14ac:dyDescent="0.2">
      <c r="B198" s="258" t="s">
        <v>67</v>
      </c>
      <c r="C198" s="271" t="s">
        <v>1368</v>
      </c>
      <c r="D198" s="267" t="s">
        <v>2</v>
      </c>
      <c r="E198" s="336">
        <v>24435387.406363849</v>
      </c>
      <c r="G198" s="234"/>
    </row>
    <row r="199" spans="2:7" s="159" customFormat="1" ht="15" customHeight="1" x14ac:dyDescent="0.2">
      <c r="B199" s="258" t="s">
        <v>65</v>
      </c>
      <c r="C199" s="271" t="s">
        <v>1369</v>
      </c>
      <c r="D199" s="267" t="s">
        <v>52</v>
      </c>
      <c r="E199" s="336">
        <v>4824.9875205054641</v>
      </c>
      <c r="G199" s="234"/>
    </row>
    <row r="200" spans="2:7" s="159" customFormat="1" ht="15" customHeight="1" x14ac:dyDescent="0.2">
      <c r="B200" s="258" t="s">
        <v>151</v>
      </c>
      <c r="C200" s="271" t="s">
        <v>1370</v>
      </c>
      <c r="D200" s="267" t="s">
        <v>2</v>
      </c>
      <c r="E200" s="336">
        <v>18760770.963229463</v>
      </c>
      <c r="G200" s="234"/>
    </row>
    <row r="201" spans="2:7" s="159" customFormat="1" ht="15" customHeight="1" x14ac:dyDescent="0.2">
      <c r="B201" s="258" t="s">
        <v>101</v>
      </c>
      <c r="C201" s="271" t="s">
        <v>1371</v>
      </c>
      <c r="D201" s="267" t="s">
        <v>52</v>
      </c>
      <c r="E201" s="336">
        <v>5726.1348881594367</v>
      </c>
      <c r="G201" s="234"/>
    </row>
    <row r="202" spans="2:7" s="159" customFormat="1" ht="15" customHeight="1" x14ac:dyDescent="0.2">
      <c r="B202" s="258" t="s">
        <v>85</v>
      </c>
      <c r="C202" s="271" t="s">
        <v>1372</v>
      </c>
      <c r="D202" s="267" t="s">
        <v>2</v>
      </c>
      <c r="E202" s="336">
        <v>7352186.2524503144</v>
      </c>
      <c r="G202" s="234"/>
    </row>
    <row r="203" spans="2:7" s="159" customFormat="1" ht="15" customHeight="1" x14ac:dyDescent="0.2">
      <c r="B203" s="258" t="s">
        <v>83</v>
      </c>
      <c r="C203" s="271" t="s">
        <v>1373</v>
      </c>
      <c r="D203" s="267" t="s">
        <v>52</v>
      </c>
      <c r="E203" s="336">
        <v>2015.7265179368214</v>
      </c>
      <c r="G203" s="234"/>
    </row>
    <row r="204" spans="2:7" s="159" customFormat="1" ht="15" customHeight="1" x14ac:dyDescent="0.2">
      <c r="B204" s="258" t="s">
        <v>55</v>
      </c>
      <c r="C204" s="271" t="s">
        <v>1374</v>
      </c>
      <c r="D204" s="267" t="s">
        <v>2</v>
      </c>
      <c r="E204" s="336">
        <v>33712150.743162788</v>
      </c>
      <c r="G204" s="234"/>
    </row>
    <row r="205" spans="2:7" s="159" customFormat="1" ht="15" customHeight="1" x14ac:dyDescent="0.2">
      <c r="B205" s="261" t="s">
        <v>54</v>
      </c>
      <c r="C205" s="274" t="s">
        <v>1375</v>
      </c>
      <c r="D205" s="267" t="s">
        <v>2</v>
      </c>
      <c r="E205" s="336">
        <v>70615786.983837843</v>
      </c>
      <c r="G205" s="234"/>
    </row>
    <row r="206" spans="2:7" s="159" customFormat="1" ht="15" customHeight="1" x14ac:dyDescent="0.2">
      <c r="B206" s="258" t="s">
        <v>53</v>
      </c>
      <c r="C206" s="271" t="s">
        <v>1376</v>
      </c>
      <c r="D206" s="267" t="s">
        <v>52</v>
      </c>
      <c r="E206" s="336">
        <v>6861.4627396059868</v>
      </c>
      <c r="G206" s="234"/>
    </row>
    <row r="207" spans="2:7" s="159" customFormat="1" ht="15" customHeight="1" x14ac:dyDescent="0.2">
      <c r="B207" s="261" t="s">
        <v>159</v>
      </c>
      <c r="C207" s="274" t="s">
        <v>1377</v>
      </c>
      <c r="D207" s="267" t="s">
        <v>2</v>
      </c>
      <c r="E207" s="336">
        <v>414254.04991893074</v>
      </c>
      <c r="G207" s="234"/>
    </row>
    <row r="208" spans="2:7" s="159" customFormat="1" ht="15" customHeight="1" x14ac:dyDescent="0.2">
      <c r="B208" s="261" t="s">
        <v>156</v>
      </c>
      <c r="C208" s="274" t="s">
        <v>1378</v>
      </c>
      <c r="D208" s="267" t="s">
        <v>2</v>
      </c>
      <c r="E208" s="336">
        <v>47003.724243823846</v>
      </c>
      <c r="G208" s="234"/>
    </row>
    <row r="209" spans="2:7" s="159" customFormat="1" ht="15" customHeight="1" x14ac:dyDescent="0.2">
      <c r="B209" s="257" t="s">
        <v>150</v>
      </c>
      <c r="C209" s="270" t="s">
        <v>1862</v>
      </c>
      <c r="D209" s="267" t="s">
        <v>2</v>
      </c>
      <c r="E209" s="336">
        <v>19314005.01525766</v>
      </c>
      <c r="G209" s="234"/>
    </row>
    <row r="210" spans="2:7" s="159" customFormat="1" ht="15" customHeight="1" x14ac:dyDescent="0.2">
      <c r="B210" s="257" t="s">
        <v>1844</v>
      </c>
      <c r="C210" s="270" t="s">
        <v>1756</v>
      </c>
      <c r="D210" s="267" t="s">
        <v>2</v>
      </c>
      <c r="E210" s="336">
        <v>2481604.7799240476</v>
      </c>
      <c r="G210" s="234"/>
    </row>
    <row r="211" spans="2:7" s="159" customFormat="1" ht="15" customHeight="1" x14ac:dyDescent="0.2">
      <c r="B211" s="261" t="s">
        <v>1845</v>
      </c>
      <c r="C211" s="274" t="s">
        <v>1379</v>
      </c>
      <c r="D211" s="267" t="s">
        <v>2</v>
      </c>
      <c r="E211" s="336">
        <v>295569.74910265766</v>
      </c>
      <c r="G211" s="234"/>
    </row>
    <row r="212" spans="2:7" s="159" customFormat="1" ht="15" customHeight="1" x14ac:dyDescent="0.2">
      <c r="B212" s="261" t="s">
        <v>79</v>
      </c>
      <c r="C212" s="274" t="s">
        <v>1380</v>
      </c>
      <c r="D212" s="267" t="s">
        <v>2</v>
      </c>
      <c r="E212" s="336">
        <v>961160.86550183955</v>
      </c>
      <c r="G212" s="234"/>
    </row>
    <row r="213" spans="2:7" s="159" customFormat="1" ht="15" customHeight="1" x14ac:dyDescent="0.2">
      <c r="B213" s="258" t="s">
        <v>64</v>
      </c>
      <c r="C213" s="271" t="s">
        <v>1381</v>
      </c>
      <c r="D213" s="267" t="s">
        <v>2</v>
      </c>
      <c r="E213" s="336">
        <v>1936130.8585128994</v>
      </c>
      <c r="G213" s="234"/>
    </row>
    <row r="214" spans="2:7" s="159" customFormat="1" ht="15" customHeight="1" x14ac:dyDescent="0.2">
      <c r="B214" s="258" t="s">
        <v>63</v>
      </c>
      <c r="C214" s="271" t="s">
        <v>1382</v>
      </c>
      <c r="D214" s="267" t="s">
        <v>2</v>
      </c>
      <c r="E214" s="336">
        <v>1257718.9617568918</v>
      </c>
      <c r="G214" s="234"/>
    </row>
    <row r="215" spans="2:7" s="159" customFormat="1" ht="15" customHeight="1" x14ac:dyDescent="0.2">
      <c r="B215" s="258" t="s">
        <v>62</v>
      </c>
      <c r="C215" s="271" t="s">
        <v>1383</v>
      </c>
      <c r="D215" s="267" t="s">
        <v>2</v>
      </c>
      <c r="E215" s="336">
        <v>1576487.6098731763</v>
      </c>
      <c r="G215" s="234"/>
    </row>
    <row r="216" spans="2:7" s="159" customFormat="1" ht="15" customHeight="1" x14ac:dyDescent="0.2">
      <c r="B216" s="257" t="s">
        <v>1846</v>
      </c>
      <c r="C216" s="270" t="s">
        <v>1384</v>
      </c>
      <c r="D216" s="267" t="s">
        <v>2</v>
      </c>
      <c r="E216" s="336">
        <v>904932.93472177372</v>
      </c>
      <c r="G216" s="234"/>
    </row>
    <row r="217" spans="2:7" s="159" customFormat="1" ht="15" customHeight="1" x14ac:dyDescent="0.2">
      <c r="B217" s="257" t="s">
        <v>49</v>
      </c>
      <c r="C217" s="275" t="s">
        <v>1385</v>
      </c>
      <c r="D217" s="267" t="s">
        <v>2</v>
      </c>
      <c r="E217" s="336">
        <v>12892094.242812052</v>
      </c>
      <c r="G217" s="234"/>
    </row>
    <row r="218" spans="2:7" s="159" customFormat="1" ht="15" customHeight="1" x14ac:dyDescent="0.2">
      <c r="B218" s="261" t="s">
        <v>61</v>
      </c>
      <c r="C218" s="274" t="s">
        <v>1386</v>
      </c>
      <c r="D218" s="267" t="s">
        <v>2</v>
      </c>
      <c r="E218" s="336">
        <v>251150.96779182463</v>
      </c>
      <c r="G218" s="234"/>
    </row>
    <row r="219" spans="2:7" s="159" customFormat="1" ht="15" customHeight="1" x14ac:dyDescent="0.2">
      <c r="B219" s="258" t="s">
        <v>107</v>
      </c>
      <c r="C219" s="271" t="s">
        <v>1387</v>
      </c>
      <c r="D219" s="267" t="s">
        <v>2</v>
      </c>
      <c r="E219" s="336">
        <v>189683.09816877329</v>
      </c>
      <c r="G219" s="234"/>
    </row>
    <row r="220" spans="2:7" s="159" customFormat="1" ht="15" customHeight="1" x14ac:dyDescent="0.2">
      <c r="B220" s="261" t="s">
        <v>99</v>
      </c>
      <c r="C220" s="274" t="s">
        <v>1388</v>
      </c>
      <c r="D220" s="267" t="s">
        <v>2</v>
      </c>
      <c r="E220" s="336">
        <v>1523450.0551546589</v>
      </c>
      <c r="G220" s="234"/>
    </row>
    <row r="221" spans="2:7" s="159" customFormat="1" ht="15" customHeight="1" x14ac:dyDescent="0.2">
      <c r="B221" s="261" t="s">
        <v>93</v>
      </c>
      <c r="C221" s="274" t="s">
        <v>1389</v>
      </c>
      <c r="D221" s="267" t="s">
        <v>2</v>
      </c>
      <c r="E221" s="336">
        <v>1420359.9664066518</v>
      </c>
      <c r="G221" s="234"/>
    </row>
    <row r="222" spans="2:7" s="159" customFormat="1" ht="15" customHeight="1" x14ac:dyDescent="0.2">
      <c r="B222" s="261" t="s">
        <v>92</v>
      </c>
      <c r="C222" s="274" t="s">
        <v>1390</v>
      </c>
      <c r="D222" s="267" t="s">
        <v>2</v>
      </c>
      <c r="E222" s="336">
        <v>4375350.2168467985</v>
      </c>
      <c r="G222" s="234"/>
    </row>
    <row r="223" spans="2:7" s="159" customFormat="1" ht="15" customHeight="1" x14ac:dyDescent="0.2">
      <c r="B223" s="261" t="s">
        <v>157</v>
      </c>
      <c r="C223" s="274" t="s">
        <v>1391</v>
      </c>
      <c r="D223" s="267" t="s">
        <v>2</v>
      </c>
      <c r="E223" s="336">
        <v>2541573.3286698698</v>
      </c>
      <c r="G223" s="234"/>
    </row>
    <row r="224" spans="2:7" s="159" customFormat="1" ht="15" customHeight="1" x14ac:dyDescent="0.2">
      <c r="B224" s="258" t="s">
        <v>161</v>
      </c>
      <c r="C224" s="271" t="s">
        <v>1392</v>
      </c>
      <c r="D224" s="267" t="s">
        <v>2</v>
      </c>
      <c r="E224" s="336">
        <v>15452981.802687984</v>
      </c>
      <c r="G224" s="234"/>
    </row>
    <row r="225" spans="2:7" s="159" customFormat="1" ht="15" customHeight="1" x14ac:dyDescent="0.2">
      <c r="B225" s="258" t="s">
        <v>146</v>
      </c>
      <c r="C225" s="271" t="s">
        <v>1393</v>
      </c>
      <c r="D225" s="267" t="s">
        <v>2</v>
      </c>
      <c r="E225" s="336">
        <v>2202587.0723626888</v>
      </c>
      <c r="G225" s="234"/>
    </row>
    <row r="226" spans="2:7" s="159" customFormat="1" ht="15" customHeight="1" x14ac:dyDescent="0.2">
      <c r="B226" s="258" t="s">
        <v>121</v>
      </c>
      <c r="C226" s="271" t="s">
        <v>1394</v>
      </c>
      <c r="D226" s="267" t="s">
        <v>119</v>
      </c>
      <c r="E226" s="336">
        <v>53.607339969643476</v>
      </c>
      <c r="G226" s="234"/>
    </row>
    <row r="227" spans="2:7" s="159" customFormat="1" ht="15" customHeight="1" x14ac:dyDescent="0.2">
      <c r="B227" s="257" t="s">
        <v>81</v>
      </c>
      <c r="C227" s="270" t="s">
        <v>1395</v>
      </c>
      <c r="D227" s="267" t="s">
        <v>2</v>
      </c>
      <c r="E227" s="336">
        <v>1384695.0813960722</v>
      </c>
      <c r="G227" s="234"/>
    </row>
    <row r="228" spans="2:7" s="159" customFormat="1" ht="15" customHeight="1" x14ac:dyDescent="0.2">
      <c r="B228" s="258" t="s">
        <v>60</v>
      </c>
      <c r="C228" s="271" t="s">
        <v>1396</v>
      </c>
      <c r="D228" s="267" t="s">
        <v>2</v>
      </c>
      <c r="E228" s="336">
        <v>287041.80413481285</v>
      </c>
      <c r="G228" s="234"/>
    </row>
    <row r="229" spans="2:7" s="159" customFormat="1" ht="15" customHeight="1" x14ac:dyDescent="0.2">
      <c r="B229" s="257" t="s">
        <v>1847</v>
      </c>
      <c r="C229" s="270" t="s">
        <v>1397</v>
      </c>
      <c r="D229" s="267" t="s">
        <v>2</v>
      </c>
      <c r="E229" s="336">
        <v>75966161.707574442</v>
      </c>
      <c r="G229" s="234"/>
    </row>
    <row r="230" spans="2:7" s="159" customFormat="1" ht="15" customHeight="1" x14ac:dyDescent="0.2">
      <c r="B230" s="257" t="s">
        <v>115</v>
      </c>
      <c r="C230" s="270" t="s">
        <v>1398</v>
      </c>
      <c r="D230" s="267" t="s">
        <v>2</v>
      </c>
      <c r="E230" s="336">
        <v>2744716.9816315798</v>
      </c>
      <c r="G230" s="234"/>
    </row>
    <row r="231" spans="2:7" s="159" customFormat="1" ht="15" customHeight="1" x14ac:dyDescent="0.2">
      <c r="B231" s="257" t="s">
        <v>113</v>
      </c>
      <c r="C231" s="270" t="s">
        <v>1863</v>
      </c>
      <c r="D231" s="267" t="s">
        <v>52</v>
      </c>
      <c r="E231" s="336">
        <v>2940.9856280114523</v>
      </c>
      <c r="G231" s="234"/>
    </row>
    <row r="232" spans="2:7" s="159" customFormat="1" ht="15" customHeight="1" x14ac:dyDescent="0.2">
      <c r="B232" s="257" t="s">
        <v>1848</v>
      </c>
      <c r="C232" s="270" t="s">
        <v>1399</v>
      </c>
      <c r="D232" s="267" t="s">
        <v>2</v>
      </c>
      <c r="E232" s="336">
        <v>30785374.180527605</v>
      </c>
      <c r="G232" s="234"/>
    </row>
    <row r="233" spans="2:7" s="159" customFormat="1" ht="15" customHeight="1" x14ac:dyDescent="0.2">
      <c r="B233" s="258" t="s">
        <v>74</v>
      </c>
      <c r="C233" s="271" t="s">
        <v>1400</v>
      </c>
      <c r="D233" s="267" t="s">
        <v>2</v>
      </c>
      <c r="E233" s="336">
        <v>14275722.557903742</v>
      </c>
      <c r="G233" s="234"/>
    </row>
    <row r="234" spans="2:7" s="159" customFormat="1" ht="15" customHeight="1" x14ac:dyDescent="0.2">
      <c r="B234" s="258" t="s">
        <v>73</v>
      </c>
      <c r="C234" s="271" t="s">
        <v>1757</v>
      </c>
      <c r="D234" s="267" t="s">
        <v>52</v>
      </c>
      <c r="E234" s="336">
        <v>3542.0084140426397</v>
      </c>
      <c r="G234" s="234"/>
    </row>
    <row r="235" spans="2:7" s="159" customFormat="1" ht="15" customHeight="1" x14ac:dyDescent="0.2">
      <c r="B235" s="258" t="s">
        <v>149</v>
      </c>
      <c r="C235" s="271" t="s">
        <v>1401</v>
      </c>
      <c r="D235" s="267" t="s">
        <v>2</v>
      </c>
      <c r="E235" s="336">
        <v>8682673.8198819347</v>
      </c>
      <c r="G235" s="234"/>
    </row>
    <row r="236" spans="2:7" s="159" customFormat="1" ht="15" customHeight="1" x14ac:dyDescent="0.2">
      <c r="B236" s="258" t="s">
        <v>148</v>
      </c>
      <c r="C236" s="271" t="s">
        <v>1402</v>
      </c>
      <c r="D236" s="267" t="s">
        <v>2</v>
      </c>
      <c r="E236" s="336">
        <v>9448893.5952155422</v>
      </c>
      <c r="G236" s="234"/>
    </row>
    <row r="237" spans="2:7" s="159" customFormat="1" ht="15" customHeight="1" x14ac:dyDescent="0.2">
      <c r="B237" s="258" t="s">
        <v>131</v>
      </c>
      <c r="C237" s="271" t="s">
        <v>1403</v>
      </c>
      <c r="D237" s="267" t="s">
        <v>2</v>
      </c>
      <c r="E237" s="336">
        <v>52241.208271001029</v>
      </c>
      <c r="G237" s="234"/>
    </row>
    <row r="238" spans="2:7" s="159" customFormat="1" ht="15" customHeight="1" x14ac:dyDescent="0.2">
      <c r="B238" s="258" t="s">
        <v>130</v>
      </c>
      <c r="C238" s="271" t="s">
        <v>1404</v>
      </c>
      <c r="D238" s="267" t="s">
        <v>2</v>
      </c>
      <c r="E238" s="336">
        <v>56234.610122462051</v>
      </c>
      <c r="G238" s="234"/>
    </row>
    <row r="239" spans="2:7" s="159" customFormat="1" ht="15" customHeight="1" x14ac:dyDescent="0.2">
      <c r="B239" s="258" t="s">
        <v>129</v>
      </c>
      <c r="C239" s="271" t="s">
        <v>1405</v>
      </c>
      <c r="D239" s="267" t="s">
        <v>2</v>
      </c>
      <c r="E239" s="336">
        <v>56532.117268848728</v>
      </c>
      <c r="G239" s="234"/>
    </row>
    <row r="240" spans="2:7" s="159" customFormat="1" ht="15" customHeight="1" x14ac:dyDescent="0.2">
      <c r="B240" s="258" t="s">
        <v>126</v>
      </c>
      <c r="C240" s="271" t="s">
        <v>1406</v>
      </c>
      <c r="D240" s="267" t="s">
        <v>2</v>
      </c>
      <c r="E240" s="336">
        <v>785751.62889932538</v>
      </c>
      <c r="G240" s="234"/>
    </row>
    <row r="241" spans="2:7" s="159" customFormat="1" ht="15" customHeight="1" x14ac:dyDescent="0.2">
      <c r="B241" s="258" t="s">
        <v>125</v>
      </c>
      <c r="C241" s="271" t="s">
        <v>1407</v>
      </c>
      <c r="D241" s="267" t="s">
        <v>2</v>
      </c>
      <c r="E241" s="336">
        <v>755074.76358626457</v>
      </c>
      <c r="G241" s="234"/>
    </row>
    <row r="242" spans="2:7" s="159" customFormat="1" ht="15" customHeight="1" x14ac:dyDescent="0.2">
      <c r="B242" s="257" t="s">
        <v>72</v>
      </c>
      <c r="C242" s="270" t="s">
        <v>1408</v>
      </c>
      <c r="D242" s="267" t="s">
        <v>2</v>
      </c>
      <c r="E242" s="336">
        <v>25137822.909696292</v>
      </c>
      <c r="G242" s="234"/>
    </row>
    <row r="243" spans="2:7" s="159" customFormat="1" ht="15" customHeight="1" x14ac:dyDescent="0.2">
      <c r="B243" s="257" t="s">
        <v>106</v>
      </c>
      <c r="C243" s="270" t="s">
        <v>1409</v>
      </c>
      <c r="D243" s="267" t="s">
        <v>2</v>
      </c>
      <c r="E243" s="336">
        <v>14861.456841093917</v>
      </c>
      <c r="G243" s="234"/>
    </row>
    <row r="244" spans="2:7" s="159" customFormat="1" ht="15" customHeight="1" x14ac:dyDescent="0.2">
      <c r="B244" s="257" t="s">
        <v>105</v>
      </c>
      <c r="C244" s="270" t="s">
        <v>1886</v>
      </c>
      <c r="D244" s="267" t="s">
        <v>2</v>
      </c>
      <c r="E244" s="336">
        <v>5153.2420000636484</v>
      </c>
      <c r="G244" s="234"/>
    </row>
    <row r="245" spans="2:7" s="159" customFormat="1" ht="15" customHeight="1" x14ac:dyDescent="0.2">
      <c r="B245" s="257" t="s">
        <v>104</v>
      </c>
      <c r="C245" s="270" t="s">
        <v>1410</v>
      </c>
      <c r="D245" s="267" t="s">
        <v>2</v>
      </c>
      <c r="E245" s="336">
        <v>261460.42534847808</v>
      </c>
      <c r="G245" s="234"/>
    </row>
    <row r="246" spans="2:7" s="159" customFormat="1" ht="15" customHeight="1" x14ac:dyDescent="0.2">
      <c r="B246" s="261" t="s">
        <v>111</v>
      </c>
      <c r="C246" s="276" t="s">
        <v>1411</v>
      </c>
      <c r="D246" s="267" t="s">
        <v>2</v>
      </c>
      <c r="E246" s="336">
        <v>5869493.0259958832</v>
      </c>
      <c r="G246" s="234"/>
    </row>
    <row r="247" spans="2:7" s="159" customFormat="1" ht="15" customHeight="1" x14ac:dyDescent="0.2">
      <c r="B247" s="261" t="s">
        <v>110</v>
      </c>
      <c r="C247" s="276" t="s">
        <v>1412</v>
      </c>
      <c r="D247" s="267" t="s">
        <v>2</v>
      </c>
      <c r="E247" s="336">
        <v>8331544.763669299</v>
      </c>
      <c r="G247" s="234"/>
    </row>
    <row r="248" spans="2:7" s="159" customFormat="1" ht="15" customHeight="1" x14ac:dyDescent="0.2">
      <c r="B248" s="261" t="s">
        <v>109</v>
      </c>
      <c r="C248" s="276" t="s">
        <v>1413</v>
      </c>
      <c r="D248" s="267" t="s">
        <v>2</v>
      </c>
      <c r="E248" s="336">
        <v>6059270.6079129614</v>
      </c>
      <c r="G248" s="234"/>
    </row>
    <row r="249" spans="2:7" s="159" customFormat="1" ht="15" customHeight="1" x14ac:dyDescent="0.2">
      <c r="B249" s="258" t="s">
        <v>102</v>
      </c>
      <c r="C249" s="271" t="s">
        <v>1414</v>
      </c>
      <c r="D249" s="267" t="s">
        <v>2</v>
      </c>
      <c r="E249" s="336">
        <v>8736.2328349893651</v>
      </c>
      <c r="G249" s="234"/>
    </row>
    <row r="250" spans="2:7" s="159" customFormat="1" ht="15" customHeight="1" x14ac:dyDescent="0.2">
      <c r="B250" s="257" t="s">
        <v>120</v>
      </c>
      <c r="C250" s="270" t="s">
        <v>1415</v>
      </c>
      <c r="D250" s="267" t="s">
        <v>119</v>
      </c>
      <c r="E250" s="336">
        <v>88.404774247017627</v>
      </c>
      <c r="G250" s="234"/>
    </row>
    <row r="251" spans="2:7" s="159" customFormat="1" ht="15" customHeight="1" x14ac:dyDescent="0.2">
      <c r="B251" s="257" t="s">
        <v>118</v>
      </c>
      <c r="C251" s="270" t="s">
        <v>1416</v>
      </c>
      <c r="D251" s="267" t="s">
        <v>117</v>
      </c>
      <c r="E251" s="336">
        <v>58.206968932376029</v>
      </c>
      <c r="G251" s="234"/>
    </row>
    <row r="252" spans="2:7" s="159" customFormat="1" ht="15" customHeight="1" x14ac:dyDescent="0.2">
      <c r="B252" s="257" t="s">
        <v>59</v>
      </c>
      <c r="C252" s="270" t="s">
        <v>1417</v>
      </c>
      <c r="D252" s="267" t="s">
        <v>2</v>
      </c>
      <c r="E252" s="336">
        <v>18483058.897849198</v>
      </c>
      <c r="G252" s="234"/>
    </row>
    <row r="253" spans="2:7" s="159" customFormat="1" ht="15" customHeight="1" x14ac:dyDescent="0.2">
      <c r="B253" s="257" t="s">
        <v>51</v>
      </c>
      <c r="C253" s="270" t="s">
        <v>1418</v>
      </c>
      <c r="D253" s="267" t="s">
        <v>2</v>
      </c>
      <c r="E253" s="336">
        <v>39971932.928690948</v>
      </c>
      <c r="G253" s="234"/>
    </row>
    <row r="254" spans="2:7" s="159" customFormat="1" ht="15" customHeight="1" x14ac:dyDescent="0.2">
      <c r="B254" s="257" t="s">
        <v>160</v>
      </c>
      <c r="C254" s="270" t="s">
        <v>1419</v>
      </c>
      <c r="D254" s="267" t="s">
        <v>2</v>
      </c>
      <c r="E254" s="336">
        <v>17163743.989335872</v>
      </c>
      <c r="G254" s="234"/>
    </row>
    <row r="255" spans="2:7" s="159" customFormat="1" ht="15" customHeight="1" x14ac:dyDescent="0.2">
      <c r="B255" s="258" t="s">
        <v>35</v>
      </c>
      <c r="C255" s="271" t="s">
        <v>1420</v>
      </c>
      <c r="D255" s="267" t="s">
        <v>33</v>
      </c>
      <c r="E255" s="336">
        <v>57.18</v>
      </c>
      <c r="G255" s="234"/>
    </row>
    <row r="256" spans="2:7" s="159" customFormat="1" ht="15" customHeight="1" x14ac:dyDescent="0.2">
      <c r="B256" s="258" t="s">
        <v>43</v>
      </c>
      <c r="C256" s="271" t="s">
        <v>1421</v>
      </c>
      <c r="D256" s="267" t="s">
        <v>42</v>
      </c>
      <c r="E256" s="336">
        <v>77.287499999999994</v>
      </c>
      <c r="G256" s="234"/>
    </row>
    <row r="257" spans="2:7" s="159" customFormat="1" ht="15" customHeight="1" x14ac:dyDescent="0.2">
      <c r="B257" s="258" t="s">
        <v>34</v>
      </c>
      <c r="C257" s="271" t="s">
        <v>1422</v>
      </c>
      <c r="D257" s="267" t="s">
        <v>33</v>
      </c>
      <c r="E257" s="336">
        <v>70</v>
      </c>
      <c r="G257" s="234"/>
    </row>
    <row r="258" spans="2:7" s="159" customFormat="1" ht="15" customHeight="1" x14ac:dyDescent="0.2">
      <c r="B258" s="258" t="s">
        <v>40</v>
      </c>
      <c r="C258" s="271" t="s">
        <v>1423</v>
      </c>
      <c r="D258" s="267" t="s">
        <v>2</v>
      </c>
      <c r="E258" s="336">
        <v>726.56219999999985</v>
      </c>
      <c r="G258" s="234"/>
    </row>
    <row r="259" spans="2:7" s="159" customFormat="1" ht="15" customHeight="1" x14ac:dyDescent="0.2">
      <c r="B259" s="258" t="s">
        <v>45</v>
      </c>
      <c r="C259" s="271" t="s">
        <v>1424</v>
      </c>
      <c r="D259" s="267" t="s">
        <v>3</v>
      </c>
      <c r="E259" s="336">
        <v>239.84377025633682</v>
      </c>
      <c r="G259" s="234"/>
    </row>
    <row r="260" spans="2:7" s="159" customFormat="1" ht="15" customHeight="1" x14ac:dyDescent="0.2">
      <c r="B260" s="258" t="s">
        <v>38</v>
      </c>
      <c r="C260" s="271" t="s">
        <v>1425</v>
      </c>
      <c r="D260" s="267" t="s">
        <v>2</v>
      </c>
      <c r="E260" s="336">
        <v>48847.396928852286</v>
      </c>
      <c r="G260" s="234"/>
    </row>
    <row r="261" spans="2:7" s="159" customFormat="1" ht="15" customHeight="1" x14ac:dyDescent="0.2">
      <c r="B261" s="258" t="s">
        <v>37</v>
      </c>
      <c r="C261" s="271" t="s">
        <v>1426</v>
      </c>
      <c r="D261" s="267" t="s">
        <v>2</v>
      </c>
      <c r="E261" s="336">
        <v>55037.669268343663</v>
      </c>
      <c r="G261" s="234"/>
    </row>
    <row r="262" spans="2:7" s="159" customFormat="1" ht="15" customHeight="1" x14ac:dyDescent="0.2">
      <c r="B262" s="258" t="s">
        <v>672</v>
      </c>
      <c r="C262" s="271" t="s">
        <v>1427</v>
      </c>
      <c r="D262" s="267" t="s">
        <v>2</v>
      </c>
      <c r="E262" s="336">
        <v>485.86724810587202</v>
      </c>
      <c r="G262" s="234"/>
    </row>
    <row r="263" spans="2:7" s="159" customFormat="1" ht="15" customHeight="1" x14ac:dyDescent="0.2">
      <c r="B263" s="258" t="s">
        <v>667</v>
      </c>
      <c r="C263" s="271" t="s">
        <v>1428</v>
      </c>
      <c r="D263" s="267" t="s">
        <v>580</v>
      </c>
      <c r="E263" s="336">
        <v>91.799999999999969</v>
      </c>
      <c r="G263" s="234"/>
    </row>
    <row r="264" spans="2:7" s="159" customFormat="1" ht="15" customHeight="1" x14ac:dyDescent="0.2">
      <c r="B264" s="257" t="s">
        <v>671</v>
      </c>
      <c r="C264" s="270" t="s">
        <v>1429</v>
      </c>
      <c r="D264" s="267" t="s">
        <v>117</v>
      </c>
      <c r="E264" s="336">
        <v>340.8898945638727</v>
      </c>
      <c r="G264" s="234"/>
    </row>
    <row r="265" spans="2:7" s="159" customFormat="1" ht="15" customHeight="1" x14ac:dyDescent="0.2">
      <c r="B265" s="257" t="s">
        <v>670</v>
      </c>
      <c r="C265" s="270" t="s">
        <v>1430</v>
      </c>
      <c r="D265" s="267" t="s">
        <v>2</v>
      </c>
      <c r="E265" s="336">
        <v>861.94919629847243</v>
      </c>
      <c r="G265" s="234"/>
    </row>
    <row r="266" spans="2:7" s="159" customFormat="1" ht="15" customHeight="1" x14ac:dyDescent="0.2">
      <c r="B266" s="257" t="s">
        <v>669</v>
      </c>
      <c r="C266" s="270" t="s">
        <v>1431</v>
      </c>
      <c r="D266" s="267" t="s">
        <v>2</v>
      </c>
      <c r="E266" s="336">
        <v>1240.6227961562702</v>
      </c>
      <c r="G266" s="234"/>
    </row>
    <row r="267" spans="2:7" s="159" customFormat="1" ht="15" customHeight="1" x14ac:dyDescent="0.2">
      <c r="B267" s="258" t="s">
        <v>659</v>
      </c>
      <c r="C267" s="273" t="s">
        <v>606</v>
      </c>
      <c r="D267" s="267" t="s">
        <v>119</v>
      </c>
      <c r="E267" s="336">
        <v>1874.9452118854913</v>
      </c>
      <c r="G267" s="234"/>
    </row>
    <row r="268" spans="2:7" s="159" customFormat="1" ht="15" customHeight="1" x14ac:dyDescent="0.2">
      <c r="B268" s="257" t="s">
        <v>658</v>
      </c>
      <c r="C268" s="270" t="s">
        <v>1432</v>
      </c>
      <c r="D268" s="267" t="s">
        <v>4</v>
      </c>
      <c r="E268" s="336">
        <v>54.212591149871848</v>
      </c>
      <c r="G268" s="234"/>
    </row>
    <row r="269" spans="2:7" s="159" customFormat="1" ht="15" customHeight="1" x14ac:dyDescent="0.2">
      <c r="B269" s="258" t="s">
        <v>664</v>
      </c>
      <c r="C269" s="273" t="s">
        <v>1433</v>
      </c>
      <c r="D269" s="267" t="s">
        <v>2</v>
      </c>
      <c r="E269" s="336">
        <v>680.91227503334289</v>
      </c>
      <c r="G269" s="234"/>
    </row>
    <row r="270" spans="2:7" s="159" customFormat="1" ht="15" customHeight="1" x14ac:dyDescent="0.2">
      <c r="B270" s="257" t="s">
        <v>631</v>
      </c>
      <c r="C270" s="270" t="s">
        <v>1434</v>
      </c>
      <c r="D270" s="267" t="s">
        <v>2</v>
      </c>
      <c r="E270" s="336">
        <v>173.5463134048201</v>
      </c>
      <c r="G270" s="234"/>
    </row>
    <row r="271" spans="2:7" s="159" customFormat="1" ht="15" customHeight="1" x14ac:dyDescent="0.2">
      <c r="B271" s="258" t="s">
        <v>657</v>
      </c>
      <c r="C271" s="271" t="s">
        <v>1864</v>
      </c>
      <c r="D271" s="267" t="s">
        <v>4</v>
      </c>
      <c r="E271" s="336">
        <v>375.1014845660514</v>
      </c>
      <c r="G271" s="234"/>
    </row>
    <row r="272" spans="2:7" s="159" customFormat="1" ht="15" customHeight="1" x14ac:dyDescent="0.2">
      <c r="B272" s="258" t="s">
        <v>626</v>
      </c>
      <c r="C272" s="271" t="s">
        <v>1435</v>
      </c>
      <c r="D272" s="267" t="s">
        <v>2</v>
      </c>
      <c r="E272" s="336">
        <v>488.91582625149982</v>
      </c>
      <c r="G272" s="234"/>
    </row>
    <row r="273" spans="2:7" s="159" customFormat="1" ht="15" customHeight="1" x14ac:dyDescent="0.2">
      <c r="B273" s="257" t="s">
        <v>760</v>
      </c>
      <c r="C273" s="270" t="s">
        <v>1436</v>
      </c>
      <c r="D273" s="267" t="s">
        <v>4</v>
      </c>
      <c r="E273" s="336">
        <v>1133.6826133241352</v>
      </c>
      <c r="G273" s="234"/>
    </row>
    <row r="274" spans="2:7" s="159" customFormat="1" ht="15" customHeight="1" x14ac:dyDescent="0.2">
      <c r="B274" s="258" t="s">
        <v>624</v>
      </c>
      <c r="C274" s="271" t="s">
        <v>1437</v>
      </c>
      <c r="D274" s="267" t="s">
        <v>2</v>
      </c>
      <c r="E274" s="336">
        <v>4210.7112525114171</v>
      </c>
      <c r="G274" s="234"/>
    </row>
    <row r="275" spans="2:7" s="159" customFormat="1" ht="15" customHeight="1" x14ac:dyDescent="0.2">
      <c r="B275" s="258" t="s">
        <v>663</v>
      </c>
      <c r="C275" s="271" t="s">
        <v>1438</v>
      </c>
      <c r="D275" s="267" t="s">
        <v>2</v>
      </c>
      <c r="E275" s="336">
        <v>15508.108191328303</v>
      </c>
      <c r="G275" s="234"/>
    </row>
    <row r="276" spans="2:7" s="159" customFormat="1" ht="15" customHeight="1" x14ac:dyDescent="0.2">
      <c r="B276" s="258" t="s">
        <v>661</v>
      </c>
      <c r="C276" s="271" t="s">
        <v>1439</v>
      </c>
      <c r="D276" s="267" t="s">
        <v>2</v>
      </c>
      <c r="E276" s="336">
        <v>18127.623259637527</v>
      </c>
      <c r="G276" s="234"/>
    </row>
    <row r="277" spans="2:7" s="159" customFormat="1" ht="15" customHeight="1" x14ac:dyDescent="0.2">
      <c r="B277" s="258" t="s">
        <v>633</v>
      </c>
      <c r="C277" s="271" t="s">
        <v>1440</v>
      </c>
      <c r="D277" s="267" t="s">
        <v>2</v>
      </c>
      <c r="E277" s="336">
        <v>16240.915191087166</v>
      </c>
      <c r="G277" s="234"/>
    </row>
    <row r="278" spans="2:7" s="159" customFormat="1" ht="15" customHeight="1" x14ac:dyDescent="0.2">
      <c r="B278" s="258" t="s">
        <v>615</v>
      </c>
      <c r="C278" s="271" t="s">
        <v>1441</v>
      </c>
      <c r="D278" s="267" t="s">
        <v>2</v>
      </c>
      <c r="E278" s="336">
        <v>2512.6759176551404</v>
      </c>
      <c r="G278" s="234"/>
    </row>
    <row r="279" spans="2:7" s="159" customFormat="1" ht="15" customHeight="1" x14ac:dyDescent="0.2">
      <c r="B279" s="258" t="s">
        <v>622</v>
      </c>
      <c r="C279" s="271" t="s">
        <v>1442</v>
      </c>
      <c r="D279" s="267" t="s">
        <v>2</v>
      </c>
      <c r="E279" s="336">
        <v>442.80314015748218</v>
      </c>
      <c r="G279" s="234"/>
    </row>
    <row r="280" spans="2:7" s="159" customFormat="1" ht="15" customHeight="1" x14ac:dyDescent="0.2">
      <c r="B280" s="258" t="s">
        <v>621</v>
      </c>
      <c r="C280" s="271" t="s">
        <v>1443</v>
      </c>
      <c r="D280" s="267" t="s">
        <v>2</v>
      </c>
      <c r="E280" s="336">
        <v>598.97809281398486</v>
      </c>
      <c r="G280" s="234"/>
    </row>
    <row r="281" spans="2:7" s="159" customFormat="1" ht="15" customHeight="1" x14ac:dyDescent="0.2">
      <c r="B281" s="258" t="s">
        <v>1060</v>
      </c>
      <c r="C281" s="271" t="s">
        <v>1444</v>
      </c>
      <c r="D281" s="267" t="s">
        <v>4</v>
      </c>
      <c r="E281" s="336">
        <v>361.26241323704056</v>
      </c>
      <c r="G281" s="234"/>
    </row>
    <row r="282" spans="2:7" s="159" customFormat="1" ht="15" customHeight="1" x14ac:dyDescent="0.2">
      <c r="B282" s="257" t="s">
        <v>1202</v>
      </c>
      <c r="C282" s="270" t="s">
        <v>1445</v>
      </c>
      <c r="D282" s="267" t="s">
        <v>4</v>
      </c>
      <c r="E282" s="336">
        <v>511.75282505026865</v>
      </c>
      <c r="G282" s="234"/>
    </row>
    <row r="283" spans="2:7" s="159" customFormat="1" ht="15" customHeight="1" x14ac:dyDescent="0.2">
      <c r="B283" s="258" t="s">
        <v>656</v>
      </c>
      <c r="C283" s="273" t="s">
        <v>1179</v>
      </c>
      <c r="D283" s="267" t="s">
        <v>4</v>
      </c>
      <c r="E283" s="336">
        <v>334.04821276428419</v>
      </c>
      <c r="G283" s="234"/>
    </row>
    <row r="284" spans="2:7" s="159" customFormat="1" ht="15" customHeight="1" x14ac:dyDescent="0.2">
      <c r="B284" s="258" t="s">
        <v>655</v>
      </c>
      <c r="C284" s="271" t="s">
        <v>1446</v>
      </c>
      <c r="D284" s="267" t="s">
        <v>4</v>
      </c>
      <c r="E284" s="336">
        <v>377.32640887562235</v>
      </c>
      <c r="G284" s="234"/>
    </row>
    <row r="285" spans="2:7" s="159" customFormat="1" ht="15" customHeight="1" x14ac:dyDescent="0.2">
      <c r="B285" s="258" t="s">
        <v>654</v>
      </c>
      <c r="C285" s="271" t="s">
        <v>1447</v>
      </c>
      <c r="D285" s="267" t="s">
        <v>4</v>
      </c>
      <c r="E285" s="336">
        <v>530.52900184488647</v>
      </c>
      <c r="G285" s="234"/>
    </row>
    <row r="286" spans="2:7" s="159" customFormat="1" ht="15" customHeight="1" x14ac:dyDescent="0.2">
      <c r="B286" s="258" t="s">
        <v>630</v>
      </c>
      <c r="C286" s="271" t="s">
        <v>1448</v>
      </c>
      <c r="D286" s="267" t="s">
        <v>2</v>
      </c>
      <c r="E286" s="336">
        <v>64.992336376670067</v>
      </c>
      <c r="G286" s="234"/>
    </row>
    <row r="287" spans="2:7" s="159" customFormat="1" ht="15" customHeight="1" x14ac:dyDescent="0.2">
      <c r="B287" s="258" t="s">
        <v>629</v>
      </c>
      <c r="C287" s="271" t="s">
        <v>1449</v>
      </c>
      <c r="D287" s="267" t="s">
        <v>2</v>
      </c>
      <c r="E287" s="336">
        <v>83.247139669367314</v>
      </c>
      <c r="G287" s="234"/>
    </row>
    <row r="288" spans="2:7" s="159" customFormat="1" ht="15" customHeight="1" x14ac:dyDescent="0.2">
      <c r="B288" s="257" t="s">
        <v>628</v>
      </c>
      <c r="C288" s="270" t="s">
        <v>1450</v>
      </c>
      <c r="D288" s="267" t="s">
        <v>2</v>
      </c>
      <c r="E288" s="336">
        <v>196.2843355565922</v>
      </c>
      <c r="G288" s="234"/>
    </row>
    <row r="289" spans="2:7" s="159" customFormat="1" ht="15" customHeight="1" x14ac:dyDescent="0.2">
      <c r="B289" s="258" t="s">
        <v>619</v>
      </c>
      <c r="C289" s="273" t="s">
        <v>620</v>
      </c>
      <c r="D289" s="267" t="s">
        <v>2</v>
      </c>
      <c r="E289" s="336">
        <v>630.53354151439885</v>
      </c>
      <c r="G289" s="234"/>
    </row>
    <row r="290" spans="2:7" s="159" customFormat="1" ht="15" customHeight="1" x14ac:dyDescent="0.2">
      <c r="B290" s="258" t="s">
        <v>611</v>
      </c>
      <c r="C290" s="273" t="s">
        <v>1180</v>
      </c>
      <c r="D290" s="267" t="s">
        <v>2</v>
      </c>
      <c r="E290" s="336">
        <v>32.804012718007186</v>
      </c>
      <c r="G290" s="234"/>
    </row>
    <row r="291" spans="2:7" s="159" customFormat="1" ht="15" customHeight="1" x14ac:dyDescent="0.2">
      <c r="B291" s="258" t="s">
        <v>608</v>
      </c>
      <c r="C291" s="273" t="s">
        <v>1181</v>
      </c>
      <c r="D291" s="267" t="s">
        <v>2</v>
      </c>
      <c r="E291" s="336">
        <v>129.93478153189247</v>
      </c>
      <c r="G291" s="234"/>
    </row>
    <row r="292" spans="2:7" s="159" customFormat="1" ht="15" customHeight="1" x14ac:dyDescent="0.2">
      <c r="B292" s="257" t="s">
        <v>653</v>
      </c>
      <c r="C292" s="270" t="s">
        <v>1451</v>
      </c>
      <c r="D292" s="267" t="s">
        <v>2</v>
      </c>
      <c r="E292" s="336">
        <v>106.28549251103689</v>
      </c>
      <c r="G292" s="234"/>
    </row>
    <row r="293" spans="2:7" s="159" customFormat="1" ht="15" customHeight="1" x14ac:dyDescent="0.2">
      <c r="B293" s="257" t="s">
        <v>652</v>
      </c>
      <c r="C293" s="270" t="s">
        <v>1452</v>
      </c>
      <c r="D293" s="267" t="s">
        <v>2</v>
      </c>
      <c r="E293" s="336">
        <v>168.92332892864985</v>
      </c>
      <c r="G293" s="234"/>
    </row>
    <row r="294" spans="2:7" s="159" customFormat="1" ht="15" customHeight="1" x14ac:dyDescent="0.2">
      <c r="B294" s="257" t="s">
        <v>651</v>
      </c>
      <c r="C294" s="270" t="s">
        <v>1453</v>
      </c>
      <c r="D294" s="267" t="s">
        <v>2</v>
      </c>
      <c r="E294" s="336">
        <v>229.00961787198187</v>
      </c>
      <c r="G294" s="234"/>
    </row>
    <row r="295" spans="2:7" s="159" customFormat="1" ht="15" customHeight="1" x14ac:dyDescent="0.2">
      <c r="B295" s="258" t="s">
        <v>649</v>
      </c>
      <c r="C295" s="273" t="s">
        <v>650</v>
      </c>
      <c r="D295" s="267" t="s">
        <v>2</v>
      </c>
      <c r="E295" s="336">
        <v>468.9862033398154</v>
      </c>
      <c r="G295" s="234"/>
    </row>
    <row r="296" spans="2:7" s="159" customFormat="1" ht="15" customHeight="1" x14ac:dyDescent="0.2">
      <c r="B296" s="258" t="s">
        <v>614</v>
      </c>
      <c r="C296" s="273" t="s">
        <v>1454</v>
      </c>
      <c r="D296" s="267" t="s">
        <v>2</v>
      </c>
      <c r="E296" s="336">
        <v>61.48970424970976</v>
      </c>
      <c r="G296" s="234"/>
    </row>
    <row r="297" spans="2:7" s="159" customFormat="1" ht="15" customHeight="1" x14ac:dyDescent="0.2">
      <c r="B297" s="257" t="s">
        <v>648</v>
      </c>
      <c r="C297" s="270" t="s">
        <v>1455</v>
      </c>
      <c r="D297" s="267" t="s">
        <v>2</v>
      </c>
      <c r="E297" s="336">
        <v>306.13472043026604</v>
      </c>
      <c r="G297" s="234"/>
    </row>
    <row r="298" spans="2:7" s="159" customFormat="1" ht="15" customHeight="1" x14ac:dyDescent="0.2">
      <c r="B298" s="257" t="s">
        <v>647</v>
      </c>
      <c r="C298" s="270" t="s">
        <v>1456</v>
      </c>
      <c r="D298" s="267" t="s">
        <v>2</v>
      </c>
      <c r="E298" s="336">
        <v>266.52051572134025</v>
      </c>
      <c r="G298" s="234"/>
    </row>
    <row r="299" spans="2:7" s="159" customFormat="1" ht="15" customHeight="1" x14ac:dyDescent="0.2">
      <c r="B299" s="257" t="s">
        <v>646</v>
      </c>
      <c r="C299" s="270" t="s">
        <v>1457</v>
      </c>
      <c r="D299" s="267" t="s">
        <v>2</v>
      </c>
      <c r="E299" s="336">
        <v>43.839055277169571</v>
      </c>
      <c r="G299" s="234"/>
    </row>
    <row r="300" spans="2:7" s="159" customFormat="1" ht="15" customHeight="1" x14ac:dyDescent="0.2">
      <c r="B300" s="258" t="s">
        <v>645</v>
      </c>
      <c r="C300" s="273" t="s">
        <v>1458</v>
      </c>
      <c r="D300" s="267" t="s">
        <v>2</v>
      </c>
      <c r="E300" s="336">
        <v>75.306859238115933</v>
      </c>
      <c r="G300" s="234"/>
    </row>
    <row r="301" spans="2:7" s="159" customFormat="1" ht="15" customHeight="1" x14ac:dyDescent="0.2">
      <c r="B301" s="258" t="s">
        <v>644</v>
      </c>
      <c r="C301" s="273" t="s">
        <v>1459</v>
      </c>
      <c r="D301" s="267" t="s">
        <v>2</v>
      </c>
      <c r="E301" s="336">
        <v>47.06390097877992</v>
      </c>
      <c r="G301" s="234"/>
    </row>
    <row r="302" spans="2:7" s="159" customFormat="1" ht="15" customHeight="1" x14ac:dyDescent="0.2">
      <c r="B302" s="257" t="s">
        <v>643</v>
      </c>
      <c r="C302" s="270" t="s">
        <v>1460</v>
      </c>
      <c r="D302" s="267" t="s">
        <v>2</v>
      </c>
      <c r="E302" s="336">
        <v>24.240472154307252</v>
      </c>
      <c r="G302" s="234"/>
    </row>
    <row r="303" spans="2:7" s="159" customFormat="1" ht="15" customHeight="1" x14ac:dyDescent="0.2">
      <c r="B303" s="257" t="s">
        <v>642</v>
      </c>
      <c r="C303" s="270" t="s">
        <v>1461</v>
      </c>
      <c r="D303" s="267" t="s">
        <v>2</v>
      </c>
      <c r="E303" s="336">
        <v>44.943271641199978</v>
      </c>
      <c r="G303" s="234"/>
    </row>
    <row r="304" spans="2:7" s="159" customFormat="1" ht="15" customHeight="1" x14ac:dyDescent="0.2">
      <c r="B304" s="257" t="s">
        <v>641</v>
      </c>
      <c r="C304" s="270" t="s">
        <v>1462</v>
      </c>
      <c r="D304" s="267" t="s">
        <v>2</v>
      </c>
      <c r="E304" s="336">
        <v>448.86961552203206</v>
      </c>
      <c r="G304" s="234"/>
    </row>
    <row r="305" spans="2:7" s="159" customFormat="1" ht="15" customHeight="1" x14ac:dyDescent="0.2">
      <c r="B305" s="257" t="s">
        <v>640</v>
      </c>
      <c r="C305" s="270" t="s">
        <v>1463</v>
      </c>
      <c r="D305" s="267" t="s">
        <v>2</v>
      </c>
      <c r="E305" s="336">
        <v>1980.7830217009844</v>
      </c>
      <c r="G305" s="234"/>
    </row>
    <row r="306" spans="2:7" s="159" customFormat="1" ht="15" customHeight="1" x14ac:dyDescent="0.2">
      <c r="B306" s="257" t="s">
        <v>639</v>
      </c>
      <c r="C306" s="270" t="s">
        <v>1464</v>
      </c>
      <c r="D306" s="267" t="s">
        <v>2</v>
      </c>
      <c r="E306" s="336">
        <v>2294.3148647250769</v>
      </c>
      <c r="G306" s="234"/>
    </row>
    <row r="307" spans="2:7" s="159" customFormat="1" ht="15" customHeight="1" x14ac:dyDescent="0.2">
      <c r="B307" s="257" t="s">
        <v>638</v>
      </c>
      <c r="C307" s="270" t="s">
        <v>1465</v>
      </c>
      <c r="D307" s="267" t="s">
        <v>2</v>
      </c>
      <c r="E307" s="336">
        <v>4140.7777907482223</v>
      </c>
      <c r="G307" s="234"/>
    </row>
    <row r="308" spans="2:7" s="159" customFormat="1" ht="15" customHeight="1" x14ac:dyDescent="0.2">
      <c r="B308" s="257" t="s">
        <v>637</v>
      </c>
      <c r="C308" s="270" t="s">
        <v>1466</v>
      </c>
      <c r="D308" s="267" t="s">
        <v>2</v>
      </c>
      <c r="E308" s="336">
        <v>92.644669723560597</v>
      </c>
      <c r="G308" s="234"/>
    </row>
    <row r="309" spans="2:7" s="159" customFormat="1" ht="15" customHeight="1" x14ac:dyDescent="0.2">
      <c r="B309" s="257" t="s">
        <v>636</v>
      </c>
      <c r="C309" s="270" t="s">
        <v>1467</v>
      </c>
      <c r="D309" s="267" t="s">
        <v>2</v>
      </c>
      <c r="E309" s="336">
        <v>48.545430523611117</v>
      </c>
      <c r="G309" s="234"/>
    </row>
    <row r="310" spans="2:7" s="159" customFormat="1" ht="15" customHeight="1" x14ac:dyDescent="0.2">
      <c r="B310" s="257" t="s">
        <v>635</v>
      </c>
      <c r="C310" s="270" t="s">
        <v>1468</v>
      </c>
      <c r="D310" s="267" t="s">
        <v>2</v>
      </c>
      <c r="E310" s="336">
        <v>371.10419786308927</v>
      </c>
      <c r="G310" s="234"/>
    </row>
    <row r="311" spans="2:7" s="159" customFormat="1" ht="15" customHeight="1" x14ac:dyDescent="0.2">
      <c r="B311" s="257" t="s">
        <v>617</v>
      </c>
      <c r="C311" s="270" t="s">
        <v>618</v>
      </c>
      <c r="D311" s="267" t="s">
        <v>2</v>
      </c>
      <c r="E311" s="336">
        <v>572.20271790009326</v>
      </c>
      <c r="G311" s="234"/>
    </row>
    <row r="312" spans="2:7" s="159" customFormat="1" ht="15" customHeight="1" x14ac:dyDescent="0.2">
      <c r="B312" s="261" t="s">
        <v>144</v>
      </c>
      <c r="C312" s="274" t="s">
        <v>1469</v>
      </c>
      <c r="D312" s="267" t="s">
        <v>2</v>
      </c>
      <c r="E312" s="336">
        <v>40471.979176989451</v>
      </c>
      <c r="G312" s="234"/>
    </row>
    <row r="313" spans="2:7" s="159" customFormat="1" ht="15" customHeight="1" x14ac:dyDescent="0.2">
      <c r="B313" s="261" t="s">
        <v>143</v>
      </c>
      <c r="C313" s="274" t="s">
        <v>1470</v>
      </c>
      <c r="D313" s="267" t="s">
        <v>2</v>
      </c>
      <c r="E313" s="336">
        <v>2948.2456241301393</v>
      </c>
      <c r="G313" s="234"/>
    </row>
    <row r="314" spans="2:7" s="159" customFormat="1" ht="15" customHeight="1" x14ac:dyDescent="0.2">
      <c r="B314" s="261" t="s">
        <v>142</v>
      </c>
      <c r="C314" s="274" t="s">
        <v>1471</v>
      </c>
      <c r="D314" s="267" t="s">
        <v>2</v>
      </c>
      <c r="E314" s="336">
        <v>3941.9886509584453</v>
      </c>
      <c r="G314" s="234"/>
    </row>
    <row r="315" spans="2:7" s="159" customFormat="1" ht="15" customHeight="1" x14ac:dyDescent="0.2">
      <c r="B315" s="261" t="s">
        <v>141</v>
      </c>
      <c r="C315" s="274" t="s">
        <v>1472</v>
      </c>
      <c r="D315" s="267" t="s">
        <v>2</v>
      </c>
      <c r="E315" s="336">
        <v>443.86301211233098</v>
      </c>
      <c r="G315" s="234"/>
    </row>
    <row r="316" spans="2:7" s="159" customFormat="1" ht="15" customHeight="1" x14ac:dyDescent="0.2">
      <c r="B316" s="261" t="s">
        <v>140</v>
      </c>
      <c r="C316" s="274" t="s">
        <v>1473</v>
      </c>
      <c r="D316" s="267" t="s">
        <v>2</v>
      </c>
      <c r="E316" s="336">
        <v>1004.7100469981135</v>
      </c>
      <c r="G316" s="234"/>
    </row>
    <row r="317" spans="2:7" s="159" customFormat="1" ht="15" customHeight="1" x14ac:dyDescent="0.2">
      <c r="B317" s="261" t="s">
        <v>139</v>
      </c>
      <c r="C317" s="274" t="s">
        <v>1474</v>
      </c>
      <c r="D317" s="267" t="s">
        <v>2</v>
      </c>
      <c r="E317" s="336">
        <v>186.72247712976613</v>
      </c>
      <c r="G317" s="234"/>
    </row>
    <row r="318" spans="2:7" s="159" customFormat="1" ht="15" customHeight="1" x14ac:dyDescent="0.2">
      <c r="B318" s="261" t="s">
        <v>138</v>
      </c>
      <c r="C318" s="274" t="s">
        <v>1475</v>
      </c>
      <c r="D318" s="267" t="s">
        <v>2</v>
      </c>
      <c r="E318" s="336">
        <v>462.49648357852396</v>
      </c>
      <c r="G318" s="234"/>
    </row>
    <row r="319" spans="2:7" s="159" customFormat="1" ht="15" customHeight="1" x14ac:dyDescent="0.2">
      <c r="B319" s="261" t="s">
        <v>137</v>
      </c>
      <c r="C319" s="274" t="s">
        <v>1476</v>
      </c>
      <c r="D319" s="267" t="s">
        <v>2</v>
      </c>
      <c r="E319" s="336">
        <v>149.49734909070912</v>
      </c>
      <c r="G319" s="234"/>
    </row>
    <row r="320" spans="2:7" s="159" customFormat="1" ht="15" customHeight="1" x14ac:dyDescent="0.2">
      <c r="B320" s="261" t="s">
        <v>136</v>
      </c>
      <c r="C320" s="274" t="s">
        <v>1477</v>
      </c>
      <c r="D320" s="267" t="s">
        <v>2</v>
      </c>
      <c r="E320" s="336">
        <v>13642.462325772049</v>
      </c>
      <c r="G320" s="234"/>
    </row>
    <row r="321" spans="2:7" s="159" customFormat="1" ht="15" customHeight="1" x14ac:dyDescent="0.2">
      <c r="B321" s="261" t="s">
        <v>135</v>
      </c>
      <c r="C321" s="274" t="s">
        <v>1865</v>
      </c>
      <c r="D321" s="267" t="s">
        <v>2</v>
      </c>
      <c r="E321" s="336">
        <v>12995.882447499784</v>
      </c>
      <c r="G321" s="234"/>
    </row>
    <row r="322" spans="2:7" s="159" customFormat="1" ht="15" customHeight="1" x14ac:dyDescent="0.2">
      <c r="B322" s="261" t="s">
        <v>134</v>
      </c>
      <c r="C322" s="274" t="s">
        <v>1866</v>
      </c>
      <c r="D322" s="267" t="s">
        <v>2</v>
      </c>
      <c r="E322" s="336">
        <v>20474.682458576925</v>
      </c>
      <c r="G322" s="234"/>
    </row>
    <row r="323" spans="2:7" s="159" customFormat="1" ht="15" customHeight="1" x14ac:dyDescent="0.2">
      <c r="B323" s="257" t="s">
        <v>133</v>
      </c>
      <c r="C323" s="270" t="s">
        <v>1478</v>
      </c>
      <c r="D323" s="267" t="s">
        <v>2</v>
      </c>
      <c r="E323" s="336">
        <v>1102.7156904944957</v>
      </c>
      <c r="G323" s="234"/>
    </row>
    <row r="324" spans="2:7" s="159" customFormat="1" ht="15" customHeight="1" x14ac:dyDescent="0.2">
      <c r="B324" s="258" t="s">
        <v>603</v>
      </c>
      <c r="C324" s="271" t="s">
        <v>1479</v>
      </c>
      <c r="D324" s="267" t="s">
        <v>589</v>
      </c>
      <c r="E324" s="336">
        <v>13718.340125558756</v>
      </c>
      <c r="G324" s="234"/>
    </row>
    <row r="325" spans="2:7" s="159" customFormat="1" ht="15" customHeight="1" x14ac:dyDescent="0.2">
      <c r="B325" s="258" t="s">
        <v>602</v>
      </c>
      <c r="C325" s="271" t="s">
        <v>1480</v>
      </c>
      <c r="D325" s="267" t="s">
        <v>2</v>
      </c>
      <c r="E325" s="336">
        <v>36.14375172763225</v>
      </c>
      <c r="G325" s="234"/>
    </row>
    <row r="326" spans="2:7" s="159" customFormat="1" ht="15" customHeight="1" x14ac:dyDescent="0.2">
      <c r="B326" s="257" t="s">
        <v>601</v>
      </c>
      <c r="C326" s="270" t="s">
        <v>1481</v>
      </c>
      <c r="D326" s="267" t="s">
        <v>589</v>
      </c>
      <c r="E326" s="336">
        <v>11846.987070658204</v>
      </c>
      <c r="G326" s="234"/>
    </row>
    <row r="327" spans="2:7" s="159" customFormat="1" ht="15" customHeight="1" x14ac:dyDescent="0.2">
      <c r="B327" s="258" t="s">
        <v>600</v>
      </c>
      <c r="C327" s="271" t="s">
        <v>1482</v>
      </c>
      <c r="D327" s="267" t="s">
        <v>2</v>
      </c>
      <c r="E327" s="336">
        <v>27.489152560110519</v>
      </c>
      <c r="G327" s="234"/>
    </row>
    <row r="328" spans="2:7" s="159" customFormat="1" ht="15" customHeight="1" x14ac:dyDescent="0.2">
      <c r="B328" s="257" t="s">
        <v>599</v>
      </c>
      <c r="C328" s="270" t="s">
        <v>1483</v>
      </c>
      <c r="D328" s="267" t="s">
        <v>2</v>
      </c>
      <c r="E328" s="336">
        <v>38.488643554430766</v>
      </c>
      <c r="G328" s="234"/>
    </row>
    <row r="329" spans="2:7" s="159" customFormat="1" ht="15" customHeight="1" x14ac:dyDescent="0.2">
      <c r="B329" s="258" t="s">
        <v>598</v>
      </c>
      <c r="C329" s="271" t="s">
        <v>1484</v>
      </c>
      <c r="D329" s="267" t="s">
        <v>2</v>
      </c>
      <c r="E329" s="336">
        <v>50.427715918955144</v>
      </c>
      <c r="G329" s="234"/>
    </row>
    <row r="330" spans="2:7" s="159" customFormat="1" ht="15" customHeight="1" x14ac:dyDescent="0.2">
      <c r="B330" s="258" t="s">
        <v>597</v>
      </c>
      <c r="C330" s="271" t="s">
        <v>1485</v>
      </c>
      <c r="D330" s="267" t="s">
        <v>2</v>
      </c>
      <c r="E330" s="336">
        <v>46.313627204745337</v>
      </c>
      <c r="G330" s="234"/>
    </row>
    <row r="331" spans="2:7" s="159" customFormat="1" ht="15" customHeight="1" x14ac:dyDescent="0.2">
      <c r="B331" s="258" t="s">
        <v>596</v>
      </c>
      <c r="C331" s="271" t="s">
        <v>1486</v>
      </c>
      <c r="D331" s="267" t="s">
        <v>2</v>
      </c>
      <c r="E331" s="336">
        <v>52.759951700736707</v>
      </c>
      <c r="G331" s="234"/>
    </row>
    <row r="332" spans="2:7" s="159" customFormat="1" ht="15" customHeight="1" x14ac:dyDescent="0.2">
      <c r="B332" s="257" t="s">
        <v>595</v>
      </c>
      <c r="C332" s="270" t="s">
        <v>1487</v>
      </c>
      <c r="D332" s="267" t="s">
        <v>2</v>
      </c>
      <c r="E332" s="336">
        <v>44.936217234060486</v>
      </c>
      <c r="G332" s="234"/>
    </row>
    <row r="333" spans="2:7" s="159" customFormat="1" ht="15" customHeight="1" x14ac:dyDescent="0.2">
      <c r="B333" s="257" t="s">
        <v>594</v>
      </c>
      <c r="C333" s="270" t="s">
        <v>1652</v>
      </c>
      <c r="D333" s="267" t="s">
        <v>2</v>
      </c>
      <c r="E333" s="336">
        <v>105.21437480154084</v>
      </c>
      <c r="G333" s="234"/>
    </row>
    <row r="334" spans="2:7" s="159" customFormat="1" ht="15" customHeight="1" x14ac:dyDescent="0.2">
      <c r="B334" s="257" t="s">
        <v>593</v>
      </c>
      <c r="C334" s="270" t="s">
        <v>1653</v>
      </c>
      <c r="D334" s="267" t="s">
        <v>589</v>
      </c>
      <c r="E334" s="336">
        <v>17182.096700472815</v>
      </c>
      <c r="G334" s="234"/>
    </row>
    <row r="335" spans="2:7" s="159" customFormat="1" ht="15" customHeight="1" x14ac:dyDescent="0.2">
      <c r="B335" s="257" t="s">
        <v>592</v>
      </c>
      <c r="C335" s="270" t="s">
        <v>1654</v>
      </c>
      <c r="D335" s="267" t="s">
        <v>589</v>
      </c>
      <c r="E335" s="336">
        <v>18222.470522161057</v>
      </c>
      <c r="G335" s="234"/>
    </row>
    <row r="336" spans="2:7" s="159" customFormat="1" ht="15" customHeight="1" x14ac:dyDescent="0.2">
      <c r="B336" s="257" t="s">
        <v>591</v>
      </c>
      <c r="C336" s="270" t="s">
        <v>1867</v>
      </c>
      <c r="D336" s="267" t="s">
        <v>589</v>
      </c>
      <c r="E336" s="336">
        <v>16038.670887454558</v>
      </c>
      <c r="G336" s="234"/>
    </row>
    <row r="337" spans="2:7" s="159" customFormat="1" ht="15" customHeight="1" x14ac:dyDescent="0.2">
      <c r="B337" s="257" t="s">
        <v>590</v>
      </c>
      <c r="C337" s="270" t="s">
        <v>1655</v>
      </c>
      <c r="D337" s="267" t="s">
        <v>589</v>
      </c>
      <c r="E337" s="336">
        <v>11573.759152042627</v>
      </c>
      <c r="G337" s="234"/>
    </row>
    <row r="338" spans="2:7" s="159" customFormat="1" ht="15" customHeight="1" x14ac:dyDescent="0.2">
      <c r="B338" s="258" t="s">
        <v>586</v>
      </c>
      <c r="C338" s="271" t="s">
        <v>1488</v>
      </c>
      <c r="D338" s="267" t="s">
        <v>117</v>
      </c>
      <c r="E338" s="336">
        <v>18.881426677950312</v>
      </c>
      <c r="G338" s="234"/>
    </row>
    <row r="339" spans="2:7" s="159" customFormat="1" ht="15" customHeight="1" x14ac:dyDescent="0.2">
      <c r="B339" s="258" t="s">
        <v>575</v>
      </c>
      <c r="C339" s="271" t="s">
        <v>1656</v>
      </c>
      <c r="D339" s="267" t="s">
        <v>117</v>
      </c>
      <c r="E339" s="336">
        <v>136.17120906550309</v>
      </c>
      <c r="G339" s="234"/>
    </row>
    <row r="340" spans="2:7" s="159" customFormat="1" ht="15" customHeight="1" x14ac:dyDescent="0.2">
      <c r="B340" s="258" t="s">
        <v>574</v>
      </c>
      <c r="C340" s="271" t="s">
        <v>1657</v>
      </c>
      <c r="D340" s="267" t="s">
        <v>117</v>
      </c>
      <c r="E340" s="336">
        <v>181.20208150692977</v>
      </c>
      <c r="G340" s="234"/>
    </row>
    <row r="341" spans="2:7" s="159" customFormat="1" ht="15" customHeight="1" x14ac:dyDescent="0.2">
      <c r="B341" s="258" t="s">
        <v>584</v>
      </c>
      <c r="C341" s="271" t="s">
        <v>1489</v>
      </c>
      <c r="D341" s="267" t="s">
        <v>117</v>
      </c>
      <c r="E341" s="336">
        <v>15.080566184945388</v>
      </c>
      <c r="G341" s="234"/>
    </row>
    <row r="342" spans="2:7" s="159" customFormat="1" ht="15" customHeight="1" x14ac:dyDescent="0.2">
      <c r="B342" s="258" t="s">
        <v>581</v>
      </c>
      <c r="C342" s="271" t="s">
        <v>1490</v>
      </c>
      <c r="D342" s="267" t="s">
        <v>580</v>
      </c>
      <c r="E342" s="336">
        <v>687.15042178062106</v>
      </c>
      <c r="G342" s="234"/>
    </row>
    <row r="343" spans="2:7" s="159" customFormat="1" ht="15" customHeight="1" x14ac:dyDescent="0.2">
      <c r="B343" s="260" t="s">
        <v>579</v>
      </c>
      <c r="C343" s="273" t="s">
        <v>1491</v>
      </c>
      <c r="D343" s="267" t="s">
        <v>117</v>
      </c>
      <c r="E343" s="336">
        <v>22.903541245132185</v>
      </c>
      <c r="G343" s="234"/>
    </row>
    <row r="344" spans="2:7" s="159" customFormat="1" ht="15" customHeight="1" x14ac:dyDescent="0.2">
      <c r="B344" s="260" t="s">
        <v>1884</v>
      </c>
      <c r="C344" s="273" t="s">
        <v>1885</v>
      </c>
      <c r="D344" s="267" t="s">
        <v>117</v>
      </c>
      <c r="E344" s="336">
        <v>11.561704009802655</v>
      </c>
      <c r="G344" s="234"/>
    </row>
    <row r="345" spans="2:7" s="159" customFormat="1" ht="15" customHeight="1" x14ac:dyDescent="0.2">
      <c r="B345" s="258" t="s">
        <v>577</v>
      </c>
      <c r="C345" s="271" t="s">
        <v>1492</v>
      </c>
      <c r="D345" s="267" t="s">
        <v>117</v>
      </c>
      <c r="E345" s="336">
        <v>42.570122700592471</v>
      </c>
      <c r="G345" s="234"/>
    </row>
    <row r="346" spans="2:7" s="159" customFormat="1" ht="15" customHeight="1" x14ac:dyDescent="0.2">
      <c r="B346" s="258" t="s">
        <v>573</v>
      </c>
      <c r="C346" s="271" t="s">
        <v>1658</v>
      </c>
      <c r="D346" s="267" t="s">
        <v>117</v>
      </c>
      <c r="E346" s="336">
        <v>300.36775590528907</v>
      </c>
      <c r="G346" s="234"/>
    </row>
    <row r="347" spans="2:7" s="159" customFormat="1" ht="15" customHeight="1" x14ac:dyDescent="0.2">
      <c r="B347" s="258" t="s">
        <v>485</v>
      </c>
      <c r="C347" s="271" t="s">
        <v>1659</v>
      </c>
      <c r="D347" s="267" t="s">
        <v>2</v>
      </c>
      <c r="E347" s="336">
        <v>323.2511605814031</v>
      </c>
      <c r="G347" s="234"/>
    </row>
    <row r="348" spans="2:7" s="159" customFormat="1" ht="15" customHeight="1" x14ac:dyDescent="0.2">
      <c r="B348" s="257" t="s">
        <v>583</v>
      </c>
      <c r="C348" s="270" t="s">
        <v>1493</v>
      </c>
      <c r="D348" s="267" t="s">
        <v>2</v>
      </c>
      <c r="E348" s="336">
        <v>73.592623437956803</v>
      </c>
      <c r="G348" s="234"/>
    </row>
    <row r="349" spans="2:7" s="159" customFormat="1" ht="15" customHeight="1" x14ac:dyDescent="0.2">
      <c r="B349" s="258" t="s">
        <v>568</v>
      </c>
      <c r="C349" s="271" t="s">
        <v>1868</v>
      </c>
      <c r="D349" s="267" t="s">
        <v>3</v>
      </c>
      <c r="E349" s="336">
        <v>856.21134403603969</v>
      </c>
      <c r="G349" s="234"/>
    </row>
    <row r="350" spans="2:7" s="159" customFormat="1" ht="15" customHeight="1" x14ac:dyDescent="0.2">
      <c r="B350" s="258" t="s">
        <v>548</v>
      </c>
      <c r="C350" s="271" t="s">
        <v>1494</v>
      </c>
      <c r="D350" s="267" t="s">
        <v>4</v>
      </c>
      <c r="E350" s="336">
        <v>177.39584859947084</v>
      </c>
      <c r="G350" s="234"/>
    </row>
    <row r="351" spans="2:7" s="159" customFormat="1" ht="15" customHeight="1" x14ac:dyDescent="0.2">
      <c r="B351" s="258" t="s">
        <v>567</v>
      </c>
      <c r="C351" s="271" t="s">
        <v>1495</v>
      </c>
      <c r="D351" s="267" t="s">
        <v>3</v>
      </c>
      <c r="E351" s="336">
        <v>769.6191926896139</v>
      </c>
      <c r="G351" s="234"/>
    </row>
    <row r="352" spans="2:7" s="159" customFormat="1" ht="15" customHeight="1" x14ac:dyDescent="0.2">
      <c r="B352" s="258" t="s">
        <v>566</v>
      </c>
      <c r="C352" s="271" t="s">
        <v>1497</v>
      </c>
      <c r="D352" s="267" t="s">
        <v>3</v>
      </c>
      <c r="E352" s="336">
        <v>596.95966138819404</v>
      </c>
      <c r="G352" s="234"/>
    </row>
    <row r="353" spans="2:7" s="159" customFormat="1" ht="15" customHeight="1" x14ac:dyDescent="0.2">
      <c r="B353" s="258" t="s">
        <v>565</v>
      </c>
      <c r="C353" s="271" t="s">
        <v>1869</v>
      </c>
      <c r="D353" s="267" t="s">
        <v>3</v>
      </c>
      <c r="E353" s="336">
        <v>768.45512599935626</v>
      </c>
      <c r="G353" s="234"/>
    </row>
    <row r="354" spans="2:7" s="159" customFormat="1" ht="15" customHeight="1" x14ac:dyDescent="0.2">
      <c r="B354" s="258" t="s">
        <v>564</v>
      </c>
      <c r="C354" s="271" t="s">
        <v>1500</v>
      </c>
      <c r="D354" s="267" t="s">
        <v>3</v>
      </c>
      <c r="E354" s="336">
        <v>389.85598014409089</v>
      </c>
      <c r="G354" s="234"/>
    </row>
    <row r="355" spans="2:7" s="159" customFormat="1" ht="15" customHeight="1" x14ac:dyDescent="0.2">
      <c r="B355" s="258" t="s">
        <v>563</v>
      </c>
      <c r="C355" s="271" t="s">
        <v>1502</v>
      </c>
      <c r="D355" s="267" t="s">
        <v>4</v>
      </c>
      <c r="E355" s="336">
        <v>90.437075391477535</v>
      </c>
      <c r="G355" s="234"/>
    </row>
    <row r="356" spans="2:7" s="159" customFormat="1" ht="15" customHeight="1" x14ac:dyDescent="0.2">
      <c r="B356" s="258" t="s">
        <v>547</v>
      </c>
      <c r="C356" s="271" t="s">
        <v>1504</v>
      </c>
      <c r="D356" s="267" t="s">
        <v>4</v>
      </c>
      <c r="E356" s="336">
        <v>402.0306618286624</v>
      </c>
      <c r="G356" s="234"/>
    </row>
    <row r="357" spans="2:7" s="159" customFormat="1" ht="15" customHeight="1" x14ac:dyDescent="0.2">
      <c r="B357" s="258" t="s">
        <v>562</v>
      </c>
      <c r="C357" s="271" t="s">
        <v>1506</v>
      </c>
      <c r="D357" s="267" t="s">
        <v>3</v>
      </c>
      <c r="E357" s="336">
        <v>981.38779884577707</v>
      </c>
      <c r="G357" s="234"/>
    </row>
    <row r="358" spans="2:7" s="159" customFormat="1" ht="15" customHeight="1" x14ac:dyDescent="0.2">
      <c r="B358" s="258" t="s">
        <v>561</v>
      </c>
      <c r="C358" s="271" t="s">
        <v>1508</v>
      </c>
      <c r="D358" s="267" t="s">
        <v>3</v>
      </c>
      <c r="E358" s="336">
        <v>1380.8504435756304</v>
      </c>
      <c r="G358" s="234"/>
    </row>
    <row r="359" spans="2:7" s="159" customFormat="1" ht="15" customHeight="1" x14ac:dyDescent="0.2">
      <c r="B359" s="258" t="s">
        <v>570</v>
      </c>
      <c r="C359" s="271" t="s">
        <v>1509</v>
      </c>
      <c r="D359" s="267" t="s">
        <v>4</v>
      </c>
      <c r="E359" s="336">
        <v>34.866902670625578</v>
      </c>
      <c r="G359" s="234"/>
    </row>
    <row r="360" spans="2:7" s="159" customFormat="1" ht="15" customHeight="1" x14ac:dyDescent="0.2">
      <c r="B360" s="258" t="s">
        <v>560</v>
      </c>
      <c r="C360" s="271" t="s">
        <v>1510</v>
      </c>
      <c r="D360" s="267" t="s">
        <v>4</v>
      </c>
      <c r="E360" s="336">
        <v>193.10204048940264</v>
      </c>
      <c r="G360" s="234"/>
    </row>
    <row r="361" spans="2:7" s="159" customFormat="1" ht="15" customHeight="1" x14ac:dyDescent="0.2">
      <c r="B361" s="258" t="s">
        <v>559</v>
      </c>
      <c r="C361" s="271" t="s">
        <v>1759</v>
      </c>
      <c r="D361" s="267" t="s">
        <v>3</v>
      </c>
      <c r="E361" s="336">
        <v>2171.9857690445642</v>
      </c>
      <c r="G361" s="234"/>
    </row>
    <row r="362" spans="2:7" s="159" customFormat="1" ht="15" customHeight="1" x14ac:dyDescent="0.2">
      <c r="B362" s="258" t="s">
        <v>558</v>
      </c>
      <c r="C362" s="271" t="s">
        <v>1511</v>
      </c>
      <c r="D362" s="267" t="s">
        <v>4</v>
      </c>
      <c r="E362" s="336">
        <v>277.32064287714638</v>
      </c>
      <c r="G362" s="234"/>
    </row>
    <row r="363" spans="2:7" s="159" customFormat="1" ht="15" customHeight="1" x14ac:dyDescent="0.2">
      <c r="B363" s="258" t="s">
        <v>546</v>
      </c>
      <c r="C363" s="271" t="s">
        <v>1512</v>
      </c>
      <c r="D363" s="267" t="s">
        <v>4</v>
      </c>
      <c r="E363" s="336">
        <v>140.08930450880391</v>
      </c>
      <c r="G363" s="234"/>
    </row>
    <row r="364" spans="2:7" s="159" customFormat="1" ht="15" customHeight="1" x14ac:dyDescent="0.2">
      <c r="B364" s="258" t="s">
        <v>551</v>
      </c>
      <c r="C364" s="271" t="s">
        <v>1513</v>
      </c>
      <c r="D364" s="267" t="s">
        <v>2</v>
      </c>
      <c r="E364" s="336">
        <v>3574.2914264496512</v>
      </c>
      <c r="G364" s="234"/>
    </row>
    <row r="365" spans="2:7" s="159" customFormat="1" ht="15" customHeight="1" x14ac:dyDescent="0.2">
      <c r="B365" s="258" t="s">
        <v>550</v>
      </c>
      <c r="C365" s="271" t="s">
        <v>1514</v>
      </c>
      <c r="D365" s="267" t="s">
        <v>2</v>
      </c>
      <c r="E365" s="336">
        <v>1634.3282223683202</v>
      </c>
      <c r="G365" s="234"/>
    </row>
    <row r="366" spans="2:7" s="159" customFormat="1" ht="15" customHeight="1" x14ac:dyDescent="0.2">
      <c r="B366" s="258" t="s">
        <v>542</v>
      </c>
      <c r="C366" s="271" t="s">
        <v>1515</v>
      </c>
      <c r="D366" s="267" t="s">
        <v>2</v>
      </c>
      <c r="E366" s="336">
        <v>72.850323167567609</v>
      </c>
      <c r="G366" s="234"/>
    </row>
    <row r="367" spans="2:7" s="159" customFormat="1" ht="15" customHeight="1" x14ac:dyDescent="0.2">
      <c r="B367" s="258" t="s">
        <v>541</v>
      </c>
      <c r="C367" s="271" t="s">
        <v>1516</v>
      </c>
      <c r="D367" s="267" t="s">
        <v>2</v>
      </c>
      <c r="E367" s="336">
        <v>62.41038833871476</v>
      </c>
      <c r="G367" s="234"/>
    </row>
    <row r="368" spans="2:7" s="159" customFormat="1" ht="15" customHeight="1" x14ac:dyDescent="0.2">
      <c r="B368" s="258" t="s">
        <v>544</v>
      </c>
      <c r="C368" s="271" t="s">
        <v>1517</v>
      </c>
      <c r="D368" s="267" t="s">
        <v>2</v>
      </c>
      <c r="E368" s="336">
        <v>60497.087999183714</v>
      </c>
      <c r="G368" s="234"/>
    </row>
    <row r="369" spans="2:7" s="159" customFormat="1" ht="15" customHeight="1" x14ac:dyDescent="0.2">
      <c r="B369" s="258" t="s">
        <v>557</v>
      </c>
      <c r="C369" s="271" t="s">
        <v>1518</v>
      </c>
      <c r="D369" s="267" t="s">
        <v>3</v>
      </c>
      <c r="E369" s="336">
        <v>1654.1648009130172</v>
      </c>
      <c r="G369" s="234"/>
    </row>
    <row r="370" spans="2:7" s="159" customFormat="1" ht="15" customHeight="1" x14ac:dyDescent="0.2">
      <c r="B370" s="257" t="s">
        <v>556</v>
      </c>
      <c r="C370" s="270" t="s">
        <v>1519</v>
      </c>
      <c r="D370" s="267" t="s">
        <v>2</v>
      </c>
      <c r="E370" s="336">
        <v>3760.1534557223599</v>
      </c>
      <c r="G370" s="234"/>
    </row>
    <row r="371" spans="2:7" s="159" customFormat="1" ht="15" customHeight="1" x14ac:dyDescent="0.2">
      <c r="B371" s="257" t="s">
        <v>555</v>
      </c>
      <c r="C371" s="270" t="s">
        <v>1520</v>
      </c>
      <c r="D371" s="267" t="s">
        <v>2</v>
      </c>
      <c r="E371" s="336">
        <v>1820.4098131730859</v>
      </c>
      <c r="G371" s="234"/>
    </row>
    <row r="372" spans="2:7" s="159" customFormat="1" ht="15" customHeight="1" x14ac:dyDescent="0.2">
      <c r="B372" s="257" t="s">
        <v>554</v>
      </c>
      <c r="C372" s="270" t="s">
        <v>1521</v>
      </c>
      <c r="D372" s="267" t="s">
        <v>2</v>
      </c>
      <c r="E372" s="336">
        <v>223.52434825802598</v>
      </c>
      <c r="G372" s="234"/>
    </row>
    <row r="373" spans="2:7" s="159" customFormat="1" ht="15" customHeight="1" x14ac:dyDescent="0.2">
      <c r="B373" s="257" t="s">
        <v>553</v>
      </c>
      <c r="C373" s="270" t="s">
        <v>1760</v>
      </c>
      <c r="D373" s="267" t="s">
        <v>4</v>
      </c>
      <c r="E373" s="336">
        <v>16.244567781141967</v>
      </c>
      <c r="G373" s="234"/>
    </row>
    <row r="374" spans="2:7" s="159" customFormat="1" ht="15" customHeight="1" x14ac:dyDescent="0.2">
      <c r="B374" s="258" t="s">
        <v>165</v>
      </c>
      <c r="C374" s="271" t="s">
        <v>1522</v>
      </c>
      <c r="D374" s="267" t="s">
        <v>52</v>
      </c>
      <c r="E374" s="336">
        <v>438.41199787878782</v>
      </c>
      <c r="G374" s="234"/>
    </row>
    <row r="375" spans="2:7" s="159" customFormat="1" ht="15" customHeight="1" x14ac:dyDescent="0.2">
      <c r="B375" s="258" t="s">
        <v>167</v>
      </c>
      <c r="C375" s="271" t="s">
        <v>1523</v>
      </c>
      <c r="D375" s="267" t="s">
        <v>52</v>
      </c>
      <c r="E375" s="336">
        <v>379.03601587878779</v>
      </c>
      <c r="G375" s="234"/>
    </row>
    <row r="376" spans="2:7" s="159" customFormat="1" ht="15" customHeight="1" x14ac:dyDescent="0.2">
      <c r="B376" s="258" t="s">
        <v>169</v>
      </c>
      <c r="C376" s="271" t="s">
        <v>1524</v>
      </c>
      <c r="D376" s="267" t="s">
        <v>52</v>
      </c>
      <c r="E376" s="336">
        <v>352.34710787878788</v>
      </c>
      <c r="G376" s="234"/>
    </row>
    <row r="377" spans="2:7" s="159" customFormat="1" ht="15" customHeight="1" x14ac:dyDescent="0.2">
      <c r="B377" s="258" t="s">
        <v>177</v>
      </c>
      <c r="C377" s="271" t="s">
        <v>1525</v>
      </c>
      <c r="D377" s="267" t="s">
        <v>52</v>
      </c>
      <c r="E377" s="336">
        <v>326.49833387878783</v>
      </c>
      <c r="G377" s="234"/>
    </row>
    <row r="378" spans="2:7" s="159" customFormat="1" ht="15" customHeight="1" x14ac:dyDescent="0.2">
      <c r="B378" s="258" t="s">
        <v>180</v>
      </c>
      <c r="C378" s="271" t="s">
        <v>1526</v>
      </c>
      <c r="D378" s="267" t="s">
        <v>52</v>
      </c>
      <c r="E378" s="336">
        <v>381.31544921212139</v>
      </c>
      <c r="G378" s="234"/>
    </row>
    <row r="379" spans="2:7" s="159" customFormat="1" ht="15" customHeight="1" x14ac:dyDescent="0.2">
      <c r="B379" s="258" t="s">
        <v>172</v>
      </c>
      <c r="C379" s="271" t="s">
        <v>1527</v>
      </c>
      <c r="D379" s="267" t="s">
        <v>52</v>
      </c>
      <c r="E379" s="336">
        <v>350.78211407878774</v>
      </c>
      <c r="G379" s="234"/>
    </row>
    <row r="380" spans="2:7" s="159" customFormat="1" ht="15" customHeight="1" x14ac:dyDescent="0.2">
      <c r="B380" s="258" t="s">
        <v>171</v>
      </c>
      <c r="C380" s="271" t="s">
        <v>1528</v>
      </c>
      <c r="D380" s="267" t="s">
        <v>52</v>
      </c>
      <c r="E380" s="336">
        <v>401.48517787878785</v>
      </c>
      <c r="G380" s="234"/>
    </row>
    <row r="381" spans="2:7" s="159" customFormat="1" ht="15" customHeight="1" x14ac:dyDescent="0.2">
      <c r="B381" s="258" t="s">
        <v>174</v>
      </c>
      <c r="C381" s="271" t="s">
        <v>1529</v>
      </c>
      <c r="D381" s="267" t="s">
        <v>52</v>
      </c>
      <c r="E381" s="336">
        <v>438.41199787878782</v>
      </c>
      <c r="G381" s="234"/>
    </row>
    <row r="382" spans="2:7" s="159" customFormat="1" ht="15" customHeight="1" x14ac:dyDescent="0.2">
      <c r="B382" s="262" t="s">
        <v>523</v>
      </c>
      <c r="C382" s="271" t="s">
        <v>1530</v>
      </c>
      <c r="D382" s="267" t="s">
        <v>2</v>
      </c>
      <c r="E382" s="336">
        <v>207258.69781755106</v>
      </c>
      <c r="G382" s="234"/>
    </row>
    <row r="383" spans="2:7" s="159" customFormat="1" ht="15" customHeight="1" x14ac:dyDescent="0.2">
      <c r="B383" s="262" t="s">
        <v>521</v>
      </c>
      <c r="C383" s="271" t="s">
        <v>1531</v>
      </c>
      <c r="D383" s="267" t="s">
        <v>2</v>
      </c>
      <c r="E383" s="336">
        <v>198077.98480398848</v>
      </c>
      <c r="G383" s="234"/>
    </row>
    <row r="384" spans="2:7" s="159" customFormat="1" ht="15" customHeight="1" x14ac:dyDescent="0.2">
      <c r="B384" s="262" t="s">
        <v>538</v>
      </c>
      <c r="C384" s="271" t="s">
        <v>1532</v>
      </c>
      <c r="D384" s="267" t="s">
        <v>2</v>
      </c>
      <c r="E384" s="336">
        <v>174792.23631470485</v>
      </c>
      <c r="G384" s="234"/>
    </row>
    <row r="385" spans="2:7" s="159" customFormat="1" ht="15" customHeight="1" x14ac:dyDescent="0.2">
      <c r="B385" s="262" t="s">
        <v>536</v>
      </c>
      <c r="C385" s="271" t="s">
        <v>1533</v>
      </c>
      <c r="D385" s="267" t="s">
        <v>2</v>
      </c>
      <c r="E385" s="336">
        <v>23457.28889564058</v>
      </c>
      <c r="G385" s="234"/>
    </row>
    <row r="386" spans="2:7" s="159" customFormat="1" ht="15" customHeight="1" x14ac:dyDescent="0.2">
      <c r="B386" s="262" t="s">
        <v>530</v>
      </c>
      <c r="C386" s="271" t="s">
        <v>1534</v>
      </c>
      <c r="D386" s="267" t="s">
        <v>4</v>
      </c>
      <c r="E386" s="336">
        <v>2082.9727874072828</v>
      </c>
      <c r="G386" s="234"/>
    </row>
    <row r="387" spans="2:7" s="159" customFormat="1" ht="15" customHeight="1" x14ac:dyDescent="0.2">
      <c r="B387" s="262" t="s">
        <v>528</v>
      </c>
      <c r="C387" s="271" t="s">
        <v>1535</v>
      </c>
      <c r="D387" s="267" t="s">
        <v>4</v>
      </c>
      <c r="E387" s="336">
        <v>4215.0785945156777</v>
      </c>
      <c r="G387" s="234"/>
    </row>
    <row r="388" spans="2:7" s="159" customFormat="1" ht="15" customHeight="1" x14ac:dyDescent="0.2">
      <c r="B388" s="257" t="s">
        <v>535</v>
      </c>
      <c r="C388" s="270" t="s">
        <v>1536</v>
      </c>
      <c r="D388" s="267" t="s">
        <v>2</v>
      </c>
      <c r="E388" s="336">
        <v>177578.34001979488</v>
      </c>
      <c r="G388" s="234"/>
    </row>
    <row r="389" spans="2:7" s="159" customFormat="1" ht="15" customHeight="1" x14ac:dyDescent="0.2">
      <c r="B389" s="257" t="s">
        <v>534</v>
      </c>
      <c r="C389" s="270" t="s">
        <v>1537</v>
      </c>
      <c r="D389" s="267" t="s">
        <v>2</v>
      </c>
      <c r="E389" s="336">
        <v>155269.88376174244</v>
      </c>
      <c r="G389" s="234"/>
    </row>
    <row r="390" spans="2:7" s="159" customFormat="1" ht="15" customHeight="1" x14ac:dyDescent="0.2">
      <c r="B390" s="257" t="s">
        <v>533</v>
      </c>
      <c r="C390" s="270" t="s">
        <v>1538</v>
      </c>
      <c r="D390" s="267" t="s">
        <v>2</v>
      </c>
      <c r="E390" s="336">
        <v>194816.777233548</v>
      </c>
      <c r="G390" s="234"/>
    </row>
    <row r="391" spans="2:7" s="159" customFormat="1" ht="15" customHeight="1" x14ac:dyDescent="0.2">
      <c r="B391" s="263" t="s">
        <v>527</v>
      </c>
      <c r="C391" s="277" t="s">
        <v>1498</v>
      </c>
      <c r="D391" s="267" t="s">
        <v>4</v>
      </c>
      <c r="E391" s="336">
        <v>57576.496326328925</v>
      </c>
      <c r="G391" s="234"/>
    </row>
    <row r="392" spans="2:7" s="159" customFormat="1" ht="15" customHeight="1" x14ac:dyDescent="0.2">
      <c r="B392" s="263" t="s">
        <v>526</v>
      </c>
      <c r="C392" s="277" t="s">
        <v>1539</v>
      </c>
      <c r="D392" s="267" t="s">
        <v>4</v>
      </c>
      <c r="E392" s="336">
        <v>79584.141234552735</v>
      </c>
      <c r="G392" s="234"/>
    </row>
    <row r="393" spans="2:7" s="159" customFormat="1" ht="15" customHeight="1" x14ac:dyDescent="0.2">
      <c r="B393" s="263" t="s">
        <v>525</v>
      </c>
      <c r="C393" s="277" t="s">
        <v>1499</v>
      </c>
      <c r="D393" s="267" t="s">
        <v>4</v>
      </c>
      <c r="E393" s="336">
        <v>78973.837021403146</v>
      </c>
      <c r="G393" s="234"/>
    </row>
    <row r="394" spans="2:7" s="159" customFormat="1" ht="15" customHeight="1" x14ac:dyDescent="0.2">
      <c r="B394" s="257" t="s">
        <v>532</v>
      </c>
      <c r="C394" s="270" t="s">
        <v>1540</v>
      </c>
      <c r="D394" s="267" t="s">
        <v>2</v>
      </c>
      <c r="E394" s="336">
        <v>16535.875555634917</v>
      </c>
      <c r="G394" s="234"/>
    </row>
    <row r="395" spans="2:7" s="159" customFormat="1" ht="15" customHeight="1" x14ac:dyDescent="0.2">
      <c r="B395" s="257" t="s">
        <v>518</v>
      </c>
      <c r="C395" s="270" t="s">
        <v>1870</v>
      </c>
      <c r="D395" s="267" t="s">
        <v>119</v>
      </c>
      <c r="E395" s="336">
        <v>123.29838847782284</v>
      </c>
      <c r="G395" s="234"/>
    </row>
    <row r="396" spans="2:7" s="159" customFormat="1" ht="15" customHeight="1" x14ac:dyDescent="0.2">
      <c r="B396" s="258" t="s">
        <v>517</v>
      </c>
      <c r="C396" s="271" t="s">
        <v>1541</v>
      </c>
      <c r="D396" s="267" t="s">
        <v>119</v>
      </c>
      <c r="E396" s="336">
        <v>210.07207191479287</v>
      </c>
      <c r="G396" s="234"/>
    </row>
    <row r="397" spans="2:7" s="159" customFormat="1" ht="15" customHeight="1" x14ac:dyDescent="0.2">
      <c r="B397" s="257" t="s">
        <v>516</v>
      </c>
      <c r="C397" s="270" t="s">
        <v>1542</v>
      </c>
      <c r="D397" s="267" t="s">
        <v>119</v>
      </c>
      <c r="E397" s="336">
        <v>1495.994953301999</v>
      </c>
      <c r="G397" s="234"/>
    </row>
    <row r="398" spans="2:7" s="159" customFormat="1" ht="15" customHeight="1" x14ac:dyDescent="0.2">
      <c r="B398" s="258" t="s">
        <v>509</v>
      </c>
      <c r="C398" s="271" t="s">
        <v>1543</v>
      </c>
      <c r="D398" s="267" t="s">
        <v>2</v>
      </c>
      <c r="E398" s="336">
        <v>2824.3294424874789</v>
      </c>
      <c r="G398" s="234"/>
    </row>
    <row r="399" spans="2:7" s="159" customFormat="1" ht="15" customHeight="1" x14ac:dyDescent="0.2">
      <c r="B399" s="257" t="s">
        <v>508</v>
      </c>
      <c r="C399" s="270" t="s">
        <v>1544</v>
      </c>
      <c r="D399" s="267" t="s">
        <v>119</v>
      </c>
      <c r="E399" s="336">
        <v>751.67831493381618</v>
      </c>
      <c r="G399" s="234"/>
    </row>
    <row r="400" spans="2:7" s="159" customFormat="1" ht="15" customHeight="1" x14ac:dyDescent="0.2">
      <c r="B400" s="258" t="s">
        <v>502</v>
      </c>
      <c r="C400" s="271" t="s">
        <v>1545</v>
      </c>
      <c r="D400" s="267" t="s">
        <v>2</v>
      </c>
      <c r="E400" s="336">
        <v>4576.616339523157</v>
      </c>
      <c r="G400" s="234"/>
    </row>
    <row r="401" spans="2:7" s="159" customFormat="1" ht="15" customHeight="1" x14ac:dyDescent="0.2">
      <c r="B401" s="257" t="s">
        <v>501</v>
      </c>
      <c r="C401" s="270" t="s">
        <v>1546</v>
      </c>
      <c r="D401" s="267" t="s">
        <v>2</v>
      </c>
      <c r="E401" s="336">
        <v>4322.890532387969</v>
      </c>
      <c r="G401" s="234"/>
    </row>
    <row r="402" spans="2:7" s="159" customFormat="1" ht="15" customHeight="1" x14ac:dyDescent="0.2">
      <c r="B402" s="257" t="s">
        <v>497</v>
      </c>
      <c r="C402" s="270" t="s">
        <v>1547</v>
      </c>
      <c r="D402" s="267" t="s">
        <v>119</v>
      </c>
      <c r="E402" s="336">
        <v>839.42442478316116</v>
      </c>
      <c r="G402" s="234"/>
    </row>
    <row r="403" spans="2:7" s="159" customFormat="1" ht="15" customHeight="1" x14ac:dyDescent="0.2">
      <c r="B403" s="257" t="s">
        <v>496</v>
      </c>
      <c r="C403" s="270" t="s">
        <v>1548</v>
      </c>
      <c r="D403" s="267" t="s">
        <v>119</v>
      </c>
      <c r="E403" s="336">
        <v>1038.1624922903654</v>
      </c>
      <c r="G403" s="234"/>
    </row>
    <row r="404" spans="2:7" s="159" customFormat="1" ht="15" customHeight="1" x14ac:dyDescent="0.2">
      <c r="B404" s="258" t="s">
        <v>495</v>
      </c>
      <c r="C404" s="271" t="s">
        <v>1549</v>
      </c>
      <c r="D404" s="267" t="s">
        <v>2</v>
      </c>
      <c r="E404" s="336">
        <v>176.90718063109992</v>
      </c>
      <c r="G404" s="234"/>
    </row>
    <row r="405" spans="2:7" s="159" customFormat="1" ht="15" customHeight="1" x14ac:dyDescent="0.2">
      <c r="B405" s="257" t="s">
        <v>494</v>
      </c>
      <c r="C405" s="270" t="s">
        <v>1550</v>
      </c>
      <c r="D405" s="267" t="s">
        <v>119</v>
      </c>
      <c r="E405" s="336">
        <v>930.49828344611376</v>
      </c>
      <c r="G405" s="234"/>
    </row>
    <row r="406" spans="2:7" s="159" customFormat="1" ht="15" customHeight="1" x14ac:dyDescent="0.2">
      <c r="B406" s="258" t="s">
        <v>493</v>
      </c>
      <c r="C406" s="271" t="s">
        <v>1761</v>
      </c>
      <c r="D406" s="267" t="s">
        <v>2</v>
      </c>
      <c r="E406" s="336">
        <v>7926.148959260483</v>
      </c>
      <c r="G406" s="234"/>
    </row>
    <row r="407" spans="2:7" s="159" customFormat="1" ht="15" customHeight="1" x14ac:dyDescent="0.2">
      <c r="B407" s="258" t="s">
        <v>492</v>
      </c>
      <c r="C407" s="271" t="s">
        <v>1551</v>
      </c>
      <c r="D407" s="267" t="s">
        <v>119</v>
      </c>
      <c r="E407" s="336">
        <v>177.12582770994166</v>
      </c>
      <c r="G407" s="234"/>
    </row>
    <row r="408" spans="2:7" s="159" customFormat="1" ht="15" customHeight="1" x14ac:dyDescent="0.2">
      <c r="B408" s="258" t="s">
        <v>504</v>
      </c>
      <c r="C408" s="271" t="s">
        <v>1552</v>
      </c>
      <c r="D408" s="267" t="s">
        <v>119</v>
      </c>
      <c r="E408" s="336">
        <v>434.59720909992541</v>
      </c>
      <c r="G408" s="234"/>
    </row>
    <row r="409" spans="2:7" s="159" customFormat="1" ht="15" customHeight="1" x14ac:dyDescent="0.2">
      <c r="B409" s="258" t="s">
        <v>484</v>
      </c>
      <c r="C409" s="271" t="s">
        <v>1553</v>
      </c>
      <c r="D409" s="267" t="s">
        <v>117</v>
      </c>
      <c r="E409" s="336">
        <v>46.735225353403557</v>
      </c>
      <c r="G409" s="234"/>
    </row>
    <row r="410" spans="2:7" s="159" customFormat="1" ht="15" customHeight="1" x14ac:dyDescent="0.2">
      <c r="B410" s="258" t="s">
        <v>506</v>
      </c>
      <c r="C410" s="271" t="s">
        <v>1554</v>
      </c>
      <c r="D410" s="267" t="s">
        <v>119</v>
      </c>
      <c r="E410" s="336">
        <v>890.44634282902473</v>
      </c>
      <c r="G410" s="234"/>
    </row>
    <row r="411" spans="2:7" s="159" customFormat="1" ht="15" customHeight="1" x14ac:dyDescent="0.2">
      <c r="B411" s="258" t="s">
        <v>499</v>
      </c>
      <c r="C411" s="271" t="s">
        <v>1555</v>
      </c>
      <c r="D411" s="267" t="s">
        <v>119</v>
      </c>
      <c r="E411" s="336">
        <v>448.96617687151343</v>
      </c>
      <c r="G411" s="234"/>
    </row>
    <row r="412" spans="2:7" s="159" customFormat="1" ht="15" customHeight="1" x14ac:dyDescent="0.2">
      <c r="B412" s="258" t="s">
        <v>491</v>
      </c>
      <c r="C412" s="271" t="s">
        <v>1556</v>
      </c>
      <c r="D412" s="267" t="s">
        <v>119</v>
      </c>
      <c r="E412" s="336">
        <v>1003.7797142088698</v>
      </c>
      <c r="G412" s="234"/>
    </row>
    <row r="413" spans="2:7" s="159" customFormat="1" ht="15" customHeight="1" x14ac:dyDescent="0.2">
      <c r="B413" s="258" t="s">
        <v>515</v>
      </c>
      <c r="C413" s="271" t="s">
        <v>1557</v>
      </c>
      <c r="D413" s="267" t="s">
        <v>119</v>
      </c>
      <c r="E413" s="336">
        <v>172.31167335863333</v>
      </c>
      <c r="G413" s="234"/>
    </row>
    <row r="414" spans="2:7" s="159" customFormat="1" ht="15" customHeight="1" x14ac:dyDescent="0.2">
      <c r="B414" s="258" t="s">
        <v>514</v>
      </c>
      <c r="C414" s="271" t="s">
        <v>1558</v>
      </c>
      <c r="D414" s="267" t="s">
        <v>2</v>
      </c>
      <c r="E414" s="336">
        <v>39.438514266135364</v>
      </c>
      <c r="G414" s="234"/>
    </row>
    <row r="415" spans="2:7" s="159" customFormat="1" ht="15" customHeight="1" x14ac:dyDescent="0.2">
      <c r="B415" s="257" t="s">
        <v>835</v>
      </c>
      <c r="C415" s="270" t="s">
        <v>1559</v>
      </c>
      <c r="D415" s="267" t="s">
        <v>119</v>
      </c>
      <c r="E415" s="336">
        <v>475.0743149243757</v>
      </c>
      <c r="G415" s="234"/>
    </row>
    <row r="416" spans="2:7" s="159" customFormat="1" ht="15" customHeight="1" x14ac:dyDescent="0.2">
      <c r="B416" s="257" t="s">
        <v>513</v>
      </c>
      <c r="C416" s="270" t="s">
        <v>1560</v>
      </c>
      <c r="D416" s="267" t="s">
        <v>2</v>
      </c>
      <c r="E416" s="336">
        <v>98.204895401003455</v>
      </c>
      <c r="G416" s="234"/>
    </row>
    <row r="417" spans="2:7" s="159" customFormat="1" ht="15" customHeight="1" x14ac:dyDescent="0.2">
      <c r="B417" s="257" t="s">
        <v>512</v>
      </c>
      <c r="C417" s="270" t="s">
        <v>1561</v>
      </c>
      <c r="D417" s="267" t="s">
        <v>2</v>
      </c>
      <c r="E417" s="336">
        <v>139.13382111932594</v>
      </c>
      <c r="G417" s="234"/>
    </row>
    <row r="418" spans="2:7" s="159" customFormat="1" ht="15" customHeight="1" x14ac:dyDescent="0.2">
      <c r="B418" s="257" t="s">
        <v>511</v>
      </c>
      <c r="C418" s="270" t="s">
        <v>1762</v>
      </c>
      <c r="D418" s="267" t="s">
        <v>2</v>
      </c>
      <c r="E418" s="336">
        <v>173.42714130321659</v>
      </c>
      <c r="G418" s="234"/>
    </row>
    <row r="419" spans="2:7" s="159" customFormat="1" ht="15" customHeight="1" x14ac:dyDescent="0.2">
      <c r="B419" s="257" t="s">
        <v>490</v>
      </c>
      <c r="C419" s="270" t="s">
        <v>1562</v>
      </c>
      <c r="D419" s="267" t="s">
        <v>119</v>
      </c>
      <c r="E419" s="336">
        <v>535.10474684165149</v>
      </c>
      <c r="G419" s="234"/>
    </row>
    <row r="420" spans="2:7" s="159" customFormat="1" ht="15" customHeight="1" x14ac:dyDescent="0.2">
      <c r="B420" s="257" t="s">
        <v>489</v>
      </c>
      <c r="C420" s="270" t="s">
        <v>1563</v>
      </c>
      <c r="D420" s="267" t="s">
        <v>2</v>
      </c>
      <c r="E420" s="336">
        <v>6790.7221632474093</v>
      </c>
      <c r="G420" s="234"/>
    </row>
    <row r="421" spans="2:7" s="159" customFormat="1" ht="15" customHeight="1" x14ac:dyDescent="0.2">
      <c r="B421" s="258" t="s">
        <v>488</v>
      </c>
      <c r="C421" s="271" t="s">
        <v>1564</v>
      </c>
      <c r="D421" s="267" t="s">
        <v>2</v>
      </c>
      <c r="E421" s="336">
        <v>3543.6553885979647</v>
      </c>
      <c r="G421" s="234"/>
    </row>
    <row r="422" spans="2:7" s="159" customFormat="1" ht="15" customHeight="1" x14ac:dyDescent="0.2">
      <c r="B422" s="258" t="s">
        <v>487</v>
      </c>
      <c r="C422" s="271" t="s">
        <v>1565</v>
      </c>
      <c r="D422" s="267" t="s">
        <v>2</v>
      </c>
      <c r="E422" s="336">
        <v>3909.1108261593395</v>
      </c>
      <c r="G422" s="234"/>
    </row>
    <row r="423" spans="2:7" s="159" customFormat="1" ht="15" customHeight="1" x14ac:dyDescent="0.2">
      <c r="B423" s="258" t="s">
        <v>481</v>
      </c>
      <c r="C423" s="271" t="s">
        <v>1566</v>
      </c>
      <c r="D423" s="267" t="s">
        <v>2</v>
      </c>
      <c r="E423" s="336">
        <v>886.55496450139538</v>
      </c>
      <c r="G423" s="234"/>
    </row>
    <row r="424" spans="2:7" s="159" customFormat="1" ht="15" customHeight="1" x14ac:dyDescent="0.2">
      <c r="B424" s="258" t="s">
        <v>480</v>
      </c>
      <c r="C424" s="271" t="s">
        <v>1567</v>
      </c>
      <c r="D424" s="267" t="s">
        <v>2</v>
      </c>
      <c r="E424" s="336">
        <v>702.49139251077474</v>
      </c>
      <c r="G424" s="234"/>
    </row>
    <row r="425" spans="2:7" s="159" customFormat="1" ht="15" customHeight="1" x14ac:dyDescent="0.2">
      <c r="B425" s="258" t="s">
        <v>477</v>
      </c>
      <c r="C425" s="271" t="s">
        <v>1568</v>
      </c>
      <c r="D425" s="267" t="s">
        <v>2</v>
      </c>
      <c r="E425" s="336">
        <v>824.79573063147234</v>
      </c>
      <c r="G425" s="234"/>
    </row>
    <row r="426" spans="2:7" s="159" customFormat="1" ht="15" customHeight="1" x14ac:dyDescent="0.2">
      <c r="B426" s="258" t="s">
        <v>476</v>
      </c>
      <c r="C426" s="271" t="s">
        <v>1569</v>
      </c>
      <c r="D426" s="267" t="s">
        <v>2</v>
      </c>
      <c r="E426" s="336">
        <v>1392.9296160028141</v>
      </c>
      <c r="G426" s="234"/>
    </row>
    <row r="427" spans="2:7" s="159" customFormat="1" ht="15" customHeight="1" x14ac:dyDescent="0.2">
      <c r="B427" s="258" t="s">
        <v>474</v>
      </c>
      <c r="C427" s="271" t="s">
        <v>1570</v>
      </c>
      <c r="D427" s="267" t="s">
        <v>2</v>
      </c>
      <c r="E427" s="336">
        <v>1501.3076815223437</v>
      </c>
      <c r="G427" s="234"/>
    </row>
    <row r="428" spans="2:7" s="159" customFormat="1" ht="15" customHeight="1" x14ac:dyDescent="0.2">
      <c r="B428" s="258" t="s">
        <v>473</v>
      </c>
      <c r="C428" s="271" t="s">
        <v>1571</v>
      </c>
      <c r="D428" s="267" t="s">
        <v>2</v>
      </c>
      <c r="E428" s="336">
        <v>5353.0314774692843</v>
      </c>
      <c r="G428" s="234"/>
    </row>
    <row r="429" spans="2:7" s="159" customFormat="1" ht="15" customHeight="1" x14ac:dyDescent="0.2">
      <c r="B429" s="258" t="s">
        <v>472</v>
      </c>
      <c r="C429" s="271" t="s">
        <v>1572</v>
      </c>
      <c r="D429" s="267" t="s">
        <v>2</v>
      </c>
      <c r="E429" s="336">
        <v>5760.3544485223174</v>
      </c>
      <c r="G429" s="234"/>
    </row>
    <row r="430" spans="2:7" s="159" customFormat="1" ht="15" customHeight="1" x14ac:dyDescent="0.2">
      <c r="B430" s="258" t="s">
        <v>471</v>
      </c>
      <c r="C430" s="271" t="s">
        <v>1573</v>
      </c>
      <c r="D430" s="267" t="s">
        <v>2</v>
      </c>
      <c r="E430" s="336">
        <v>10237.458737396242</v>
      </c>
      <c r="G430" s="234"/>
    </row>
    <row r="431" spans="2:7" s="159" customFormat="1" ht="15" customHeight="1" x14ac:dyDescent="0.2">
      <c r="B431" s="258" t="s">
        <v>468</v>
      </c>
      <c r="C431" s="271" t="s">
        <v>1763</v>
      </c>
      <c r="D431" s="267" t="s">
        <v>4</v>
      </c>
      <c r="E431" s="336">
        <v>92.110334695151408</v>
      </c>
      <c r="G431" s="234"/>
    </row>
    <row r="432" spans="2:7" s="159" customFormat="1" ht="15" customHeight="1" x14ac:dyDescent="0.2">
      <c r="B432" s="258" t="s">
        <v>467</v>
      </c>
      <c r="C432" s="271" t="s">
        <v>1575</v>
      </c>
      <c r="D432" s="267" t="s">
        <v>4</v>
      </c>
      <c r="E432" s="336">
        <v>356.42204564293581</v>
      </c>
      <c r="G432" s="234"/>
    </row>
    <row r="433" spans="2:7" s="159" customFormat="1" ht="15" customHeight="1" x14ac:dyDescent="0.2">
      <c r="B433" s="258" t="s">
        <v>466</v>
      </c>
      <c r="C433" s="271" t="s">
        <v>1576</v>
      </c>
      <c r="D433" s="267" t="s">
        <v>4</v>
      </c>
      <c r="E433" s="336">
        <v>595.3852389041615</v>
      </c>
      <c r="G433" s="234"/>
    </row>
    <row r="434" spans="2:7" s="159" customFormat="1" ht="15" customHeight="1" x14ac:dyDescent="0.2">
      <c r="B434" s="258" t="s">
        <v>465</v>
      </c>
      <c r="C434" s="271" t="s">
        <v>1577</v>
      </c>
      <c r="D434" s="267" t="s">
        <v>4</v>
      </c>
      <c r="E434" s="336">
        <v>864.59583329786187</v>
      </c>
      <c r="G434" s="234"/>
    </row>
    <row r="435" spans="2:7" s="159" customFormat="1" ht="15" customHeight="1" x14ac:dyDescent="0.2">
      <c r="B435" s="258" t="s">
        <v>464</v>
      </c>
      <c r="C435" s="271" t="s">
        <v>1578</v>
      </c>
      <c r="D435" s="267" t="s">
        <v>4</v>
      </c>
      <c r="E435" s="336">
        <v>1374.0317163755753</v>
      </c>
      <c r="G435" s="234"/>
    </row>
    <row r="436" spans="2:7" s="159" customFormat="1" ht="15" customHeight="1" x14ac:dyDescent="0.2">
      <c r="B436" s="258" t="s">
        <v>463</v>
      </c>
      <c r="C436" s="271" t="s">
        <v>1579</v>
      </c>
      <c r="D436" s="267" t="s">
        <v>4</v>
      </c>
      <c r="E436" s="336">
        <v>1354.9937037402005</v>
      </c>
      <c r="G436" s="234"/>
    </row>
    <row r="437" spans="2:7" s="159" customFormat="1" ht="15" customHeight="1" x14ac:dyDescent="0.2">
      <c r="B437" s="258" t="s">
        <v>460</v>
      </c>
      <c r="C437" s="271" t="s">
        <v>1580</v>
      </c>
      <c r="D437" s="267" t="s">
        <v>2</v>
      </c>
      <c r="E437" s="336">
        <v>662.56548846007115</v>
      </c>
      <c r="G437" s="234"/>
    </row>
    <row r="438" spans="2:7" s="159" customFormat="1" ht="15" customHeight="1" x14ac:dyDescent="0.2">
      <c r="B438" s="258" t="s">
        <v>462</v>
      </c>
      <c r="C438" s="271" t="s">
        <v>1581</v>
      </c>
      <c r="D438" s="267" t="s">
        <v>4</v>
      </c>
      <c r="E438" s="336">
        <v>1997.3818807997286</v>
      </c>
      <c r="G438" s="234"/>
    </row>
    <row r="439" spans="2:7" s="159" customFormat="1" ht="15" customHeight="1" x14ac:dyDescent="0.2">
      <c r="B439" s="258" t="s">
        <v>459</v>
      </c>
      <c r="C439" s="271" t="s">
        <v>1582</v>
      </c>
      <c r="D439" s="267" t="s">
        <v>2</v>
      </c>
      <c r="E439" s="336">
        <v>997.46473948285245</v>
      </c>
      <c r="G439" s="234"/>
    </row>
    <row r="440" spans="2:7" s="159" customFormat="1" ht="15" customHeight="1" x14ac:dyDescent="0.2">
      <c r="B440" s="258" t="s">
        <v>458</v>
      </c>
      <c r="C440" s="271" t="s">
        <v>1583</v>
      </c>
      <c r="D440" s="267" t="s">
        <v>2</v>
      </c>
      <c r="E440" s="336">
        <v>3099.1720106436992</v>
      </c>
      <c r="G440" s="234"/>
    </row>
    <row r="441" spans="2:7" s="159" customFormat="1" ht="15" customHeight="1" x14ac:dyDescent="0.2">
      <c r="B441" s="258" t="s">
        <v>405</v>
      </c>
      <c r="C441" s="271" t="s">
        <v>1584</v>
      </c>
      <c r="D441" s="267" t="s">
        <v>2</v>
      </c>
      <c r="E441" s="336">
        <v>28387.656461414492</v>
      </c>
      <c r="G441" s="234"/>
    </row>
    <row r="442" spans="2:7" s="159" customFormat="1" ht="15" customHeight="1" x14ac:dyDescent="0.2">
      <c r="B442" s="258" t="s">
        <v>457</v>
      </c>
      <c r="C442" s="271" t="s">
        <v>1585</v>
      </c>
      <c r="D442" s="267" t="s">
        <v>2</v>
      </c>
      <c r="E442" s="336">
        <v>1483.0024261237857</v>
      </c>
      <c r="G442" s="234"/>
    </row>
    <row r="443" spans="2:7" s="159" customFormat="1" ht="15" customHeight="1" x14ac:dyDescent="0.2">
      <c r="B443" s="258" t="s">
        <v>456</v>
      </c>
      <c r="C443" s="271" t="s">
        <v>1586</v>
      </c>
      <c r="D443" s="267" t="s">
        <v>2</v>
      </c>
      <c r="E443" s="336">
        <v>1412.8082481342894</v>
      </c>
      <c r="G443" s="234"/>
    </row>
    <row r="444" spans="2:7" s="159" customFormat="1" ht="15" customHeight="1" x14ac:dyDescent="0.2">
      <c r="B444" s="258" t="s">
        <v>1871</v>
      </c>
      <c r="C444" s="271" t="s">
        <v>1872</v>
      </c>
      <c r="D444" s="267" t="s">
        <v>4</v>
      </c>
      <c r="E444" s="336">
        <v>286.30470582220164</v>
      </c>
      <c r="G444" s="234"/>
    </row>
    <row r="445" spans="2:7" s="159" customFormat="1" ht="15" customHeight="1" x14ac:dyDescent="0.2">
      <c r="B445" s="258" t="s">
        <v>1873</v>
      </c>
      <c r="C445" s="271" t="s">
        <v>1874</v>
      </c>
      <c r="D445" s="267" t="s">
        <v>4</v>
      </c>
      <c r="E445" s="336">
        <v>399.14382914898806</v>
      </c>
      <c r="G445" s="234"/>
    </row>
    <row r="446" spans="2:7" s="159" customFormat="1" ht="15" customHeight="1" x14ac:dyDescent="0.2">
      <c r="B446" s="258" t="s">
        <v>1875</v>
      </c>
      <c r="C446" s="271" t="s">
        <v>1876</v>
      </c>
      <c r="D446" s="267" t="s">
        <v>4</v>
      </c>
      <c r="E446" s="336">
        <v>381.50901783079956</v>
      </c>
      <c r="G446" s="234"/>
    </row>
    <row r="447" spans="2:7" s="159" customFormat="1" ht="15" customHeight="1" x14ac:dyDescent="0.2">
      <c r="B447" s="258" t="s">
        <v>1877</v>
      </c>
      <c r="C447" s="271" t="s">
        <v>1878</v>
      </c>
      <c r="D447" s="267" t="s">
        <v>4</v>
      </c>
      <c r="E447" s="336">
        <v>545.20425666255642</v>
      </c>
      <c r="G447" s="234"/>
    </row>
    <row r="448" spans="2:7" s="159" customFormat="1" ht="15" customHeight="1" x14ac:dyDescent="0.2">
      <c r="B448" s="258" t="s">
        <v>455</v>
      </c>
      <c r="C448" s="271" t="s">
        <v>1587</v>
      </c>
      <c r="D448" s="267" t="s">
        <v>4</v>
      </c>
      <c r="E448" s="336">
        <v>3563.1055881868133</v>
      </c>
      <c r="G448" s="234"/>
    </row>
    <row r="449" spans="2:7" s="159" customFormat="1" ht="15" customHeight="1" x14ac:dyDescent="0.2">
      <c r="B449" s="258" t="s">
        <v>454</v>
      </c>
      <c r="C449" s="271" t="s">
        <v>1588</v>
      </c>
      <c r="D449" s="267" t="s">
        <v>4</v>
      </c>
      <c r="E449" s="336">
        <v>3889.7126055483009</v>
      </c>
      <c r="G449" s="234"/>
    </row>
    <row r="450" spans="2:7" s="159" customFormat="1" ht="15" customHeight="1" x14ac:dyDescent="0.2">
      <c r="B450" s="258" t="s">
        <v>453</v>
      </c>
      <c r="C450" s="271" t="s">
        <v>1589</v>
      </c>
      <c r="D450" s="267" t="s">
        <v>4</v>
      </c>
      <c r="E450" s="336">
        <v>6521.3063510694365</v>
      </c>
      <c r="G450" s="234"/>
    </row>
    <row r="451" spans="2:7" s="159" customFormat="1" ht="15" customHeight="1" x14ac:dyDescent="0.2">
      <c r="B451" s="258" t="s">
        <v>452</v>
      </c>
      <c r="C451" s="271" t="s">
        <v>1590</v>
      </c>
      <c r="D451" s="267" t="s">
        <v>4</v>
      </c>
      <c r="E451" s="336">
        <v>7933.8084144392324</v>
      </c>
      <c r="G451" s="234"/>
    </row>
    <row r="452" spans="2:7" s="159" customFormat="1" ht="15" customHeight="1" x14ac:dyDescent="0.2">
      <c r="B452" s="258" t="s">
        <v>451</v>
      </c>
      <c r="C452" s="271" t="s">
        <v>1591</v>
      </c>
      <c r="D452" s="267" t="s">
        <v>4</v>
      </c>
      <c r="E452" s="336">
        <v>9834.334517184303</v>
      </c>
      <c r="G452" s="234"/>
    </row>
    <row r="453" spans="2:7" s="159" customFormat="1" ht="15" customHeight="1" x14ac:dyDescent="0.2">
      <c r="B453" s="257" t="s">
        <v>450</v>
      </c>
      <c r="C453" s="270" t="s">
        <v>1592</v>
      </c>
      <c r="D453" s="267" t="s">
        <v>4</v>
      </c>
      <c r="E453" s="336">
        <v>16055.839164430179</v>
      </c>
      <c r="G453" s="234"/>
    </row>
    <row r="454" spans="2:7" s="159" customFormat="1" ht="15" customHeight="1" x14ac:dyDescent="0.2">
      <c r="B454" s="258" t="s">
        <v>399</v>
      </c>
      <c r="C454" s="271" t="s">
        <v>1593</v>
      </c>
      <c r="D454" s="267" t="s">
        <v>2</v>
      </c>
      <c r="E454" s="336">
        <v>11981.14871981224</v>
      </c>
      <c r="G454" s="234"/>
    </row>
    <row r="455" spans="2:7" s="159" customFormat="1" ht="15" customHeight="1" x14ac:dyDescent="0.2">
      <c r="B455" s="258" t="s">
        <v>402</v>
      </c>
      <c r="C455" s="271" t="s">
        <v>1594</v>
      </c>
      <c r="D455" s="267" t="s">
        <v>4</v>
      </c>
      <c r="E455" s="336">
        <v>1619.9267861126316</v>
      </c>
      <c r="G455" s="234"/>
    </row>
    <row r="456" spans="2:7" s="159" customFormat="1" ht="15" customHeight="1" x14ac:dyDescent="0.2">
      <c r="B456" s="258" t="s">
        <v>380</v>
      </c>
      <c r="C456" s="271" t="s">
        <v>1595</v>
      </c>
      <c r="D456" s="267" t="s">
        <v>2</v>
      </c>
      <c r="E456" s="336">
        <v>31258.525391144514</v>
      </c>
      <c r="G456" s="234"/>
    </row>
    <row r="457" spans="2:7" s="159" customFormat="1" ht="15" customHeight="1" x14ac:dyDescent="0.2">
      <c r="B457" s="258" t="s">
        <v>379</v>
      </c>
      <c r="C457" s="271" t="s">
        <v>1596</v>
      </c>
      <c r="D457" s="267" t="s">
        <v>2</v>
      </c>
      <c r="E457" s="336">
        <v>32369.015279118074</v>
      </c>
      <c r="G457" s="234"/>
    </row>
    <row r="458" spans="2:7" s="159" customFormat="1" ht="15" customHeight="1" x14ac:dyDescent="0.2">
      <c r="B458" s="258" t="s">
        <v>388</v>
      </c>
      <c r="C458" s="271" t="s">
        <v>1597</v>
      </c>
      <c r="D458" s="267" t="s">
        <v>2</v>
      </c>
      <c r="E458" s="336">
        <v>128383.37968998925</v>
      </c>
      <c r="G458" s="234"/>
    </row>
    <row r="459" spans="2:7" s="159" customFormat="1" ht="15" customHeight="1" x14ac:dyDescent="0.2">
      <c r="B459" s="258" t="s">
        <v>387</v>
      </c>
      <c r="C459" s="271" t="s">
        <v>1598</v>
      </c>
      <c r="D459" s="267" t="s">
        <v>2</v>
      </c>
      <c r="E459" s="336">
        <v>110402.96730957272</v>
      </c>
      <c r="G459" s="234"/>
    </row>
    <row r="460" spans="2:7" s="159" customFormat="1" ht="15" customHeight="1" x14ac:dyDescent="0.2">
      <c r="B460" s="258" t="s">
        <v>364</v>
      </c>
      <c r="C460" s="271" t="s">
        <v>1599</v>
      </c>
      <c r="D460" s="267" t="s">
        <v>2</v>
      </c>
      <c r="E460" s="336">
        <v>2887.8363049573318</v>
      </c>
      <c r="G460" s="234"/>
    </row>
    <row r="461" spans="2:7" s="159" customFormat="1" ht="15" customHeight="1" x14ac:dyDescent="0.2">
      <c r="B461" s="257" t="s">
        <v>363</v>
      </c>
      <c r="C461" s="270" t="s">
        <v>1600</v>
      </c>
      <c r="D461" s="267" t="s">
        <v>2</v>
      </c>
      <c r="E461" s="336">
        <v>1848.3940248670147</v>
      </c>
      <c r="G461" s="234"/>
    </row>
    <row r="462" spans="2:7" s="159" customFormat="1" ht="15" customHeight="1" x14ac:dyDescent="0.2">
      <c r="B462" s="258" t="s">
        <v>377</v>
      </c>
      <c r="C462" s="271" t="s">
        <v>1602</v>
      </c>
      <c r="D462" s="267" t="s">
        <v>2</v>
      </c>
      <c r="E462" s="336">
        <v>6529.341686939275</v>
      </c>
      <c r="G462" s="234"/>
    </row>
    <row r="463" spans="2:7" s="159" customFormat="1" ht="15" customHeight="1" x14ac:dyDescent="0.2">
      <c r="B463" s="258" t="s">
        <v>393</v>
      </c>
      <c r="C463" s="271" t="s">
        <v>1604</v>
      </c>
      <c r="D463" s="267" t="s">
        <v>4</v>
      </c>
      <c r="E463" s="336">
        <v>1743.2180240362509</v>
      </c>
      <c r="G463" s="234"/>
    </row>
    <row r="464" spans="2:7" s="159" customFormat="1" ht="15" customHeight="1" x14ac:dyDescent="0.2">
      <c r="B464" s="258" t="s">
        <v>385</v>
      </c>
      <c r="C464" s="271" t="s">
        <v>1605</v>
      </c>
      <c r="D464" s="267" t="s">
        <v>4</v>
      </c>
      <c r="E464" s="336">
        <v>528.92059094742126</v>
      </c>
      <c r="G464" s="234"/>
    </row>
    <row r="465" spans="2:7" s="159" customFormat="1" ht="15" customHeight="1" x14ac:dyDescent="0.2">
      <c r="B465" s="257" t="s">
        <v>392</v>
      </c>
      <c r="C465" s="270" t="s">
        <v>1606</v>
      </c>
      <c r="D465" s="267" t="s">
        <v>4</v>
      </c>
      <c r="E465" s="336">
        <v>172.01465653421619</v>
      </c>
      <c r="G465" s="234"/>
    </row>
    <row r="466" spans="2:7" s="159" customFormat="1" ht="15" customHeight="1" x14ac:dyDescent="0.2">
      <c r="B466" s="258" t="s">
        <v>384</v>
      </c>
      <c r="C466" s="271" t="s">
        <v>1607</v>
      </c>
      <c r="D466" s="267" t="s">
        <v>4</v>
      </c>
      <c r="E466" s="336">
        <v>1384.2611759073868</v>
      </c>
      <c r="G466" s="234"/>
    </row>
    <row r="467" spans="2:7" s="159" customFormat="1" ht="15" customHeight="1" x14ac:dyDescent="0.2">
      <c r="B467" s="258" t="s">
        <v>383</v>
      </c>
      <c r="C467" s="271" t="s">
        <v>1608</v>
      </c>
      <c r="D467" s="267" t="s">
        <v>4</v>
      </c>
      <c r="E467" s="336">
        <v>687.97529672727183</v>
      </c>
      <c r="G467" s="234"/>
    </row>
    <row r="468" spans="2:7" s="159" customFormat="1" ht="15" customHeight="1" x14ac:dyDescent="0.2">
      <c r="B468" s="258" t="s">
        <v>382</v>
      </c>
      <c r="C468" s="271" t="s">
        <v>1609</v>
      </c>
      <c r="D468" s="267" t="s">
        <v>2</v>
      </c>
      <c r="E468" s="336">
        <v>752.98894333557473</v>
      </c>
      <c r="G468" s="234"/>
    </row>
    <row r="469" spans="2:7" s="159" customFormat="1" ht="15" customHeight="1" x14ac:dyDescent="0.2">
      <c r="B469" s="258" t="s">
        <v>359</v>
      </c>
      <c r="C469" s="271" t="s">
        <v>1610</v>
      </c>
      <c r="D469" s="267" t="s">
        <v>2</v>
      </c>
      <c r="E469" s="336">
        <v>841684.83876584633</v>
      </c>
      <c r="G469" s="234"/>
    </row>
    <row r="470" spans="2:7" s="159" customFormat="1" ht="15" customHeight="1" x14ac:dyDescent="0.2">
      <c r="B470" s="258" t="s">
        <v>394</v>
      </c>
      <c r="C470" s="271" t="s">
        <v>1611</v>
      </c>
      <c r="D470" s="267" t="s">
        <v>2</v>
      </c>
      <c r="E470" s="336">
        <v>16511.71193090055</v>
      </c>
      <c r="G470" s="234"/>
    </row>
    <row r="471" spans="2:7" s="159" customFormat="1" ht="15" customHeight="1" x14ac:dyDescent="0.2">
      <c r="B471" s="258" t="s">
        <v>396</v>
      </c>
      <c r="C471" s="271" t="s">
        <v>1612</v>
      </c>
      <c r="D471" s="267" t="s">
        <v>2</v>
      </c>
      <c r="E471" s="336">
        <v>762.7906980696589</v>
      </c>
      <c r="G471" s="234"/>
    </row>
    <row r="472" spans="2:7" s="159" customFormat="1" ht="15" customHeight="1" x14ac:dyDescent="0.2">
      <c r="B472" s="258" t="s">
        <v>361</v>
      </c>
      <c r="C472" s="271" t="s">
        <v>1613</v>
      </c>
      <c r="D472" s="267" t="s">
        <v>2</v>
      </c>
      <c r="E472" s="336">
        <v>6865.5044708333298</v>
      </c>
      <c r="G472" s="234"/>
    </row>
    <row r="473" spans="2:7" s="159" customFormat="1" ht="15" customHeight="1" x14ac:dyDescent="0.2">
      <c r="B473" s="258" t="s">
        <v>371</v>
      </c>
      <c r="C473" s="271" t="s">
        <v>1614</v>
      </c>
      <c r="D473" s="267" t="s">
        <v>2</v>
      </c>
      <c r="E473" s="336">
        <v>2132.0643983315335</v>
      </c>
      <c r="G473" s="234"/>
    </row>
    <row r="474" spans="2:7" s="159" customFormat="1" ht="15" customHeight="1" x14ac:dyDescent="0.2">
      <c r="B474" s="258" t="s">
        <v>1765</v>
      </c>
      <c r="C474" s="271" t="s">
        <v>1764</v>
      </c>
      <c r="D474" s="267" t="s">
        <v>2</v>
      </c>
      <c r="E474" s="336">
        <v>916.67856763382622</v>
      </c>
      <c r="G474" s="234"/>
    </row>
    <row r="475" spans="2:7" s="159" customFormat="1" ht="15" customHeight="1" x14ac:dyDescent="0.2">
      <c r="B475" s="258" t="s">
        <v>390</v>
      </c>
      <c r="C475" s="271" t="s">
        <v>1615</v>
      </c>
      <c r="D475" s="267" t="s">
        <v>2</v>
      </c>
      <c r="E475" s="336">
        <v>12653.333409387191</v>
      </c>
      <c r="G475" s="234"/>
    </row>
    <row r="476" spans="2:7" s="159" customFormat="1" ht="15" customHeight="1" x14ac:dyDescent="0.2">
      <c r="B476" s="258" t="s">
        <v>375</v>
      </c>
      <c r="C476" s="271" t="s">
        <v>1616</v>
      </c>
      <c r="D476" s="267" t="s">
        <v>2</v>
      </c>
      <c r="E476" s="336">
        <v>11928.162097188409</v>
      </c>
      <c r="G476" s="234"/>
    </row>
    <row r="477" spans="2:7" s="159" customFormat="1" ht="15" customHeight="1" x14ac:dyDescent="0.2">
      <c r="B477" s="258" t="s">
        <v>369</v>
      </c>
      <c r="C477" s="271" t="s">
        <v>1879</v>
      </c>
      <c r="D477" s="267" t="s">
        <v>2</v>
      </c>
      <c r="E477" s="336">
        <v>2949.593189113858</v>
      </c>
      <c r="G477" s="234"/>
    </row>
    <row r="478" spans="2:7" s="159" customFormat="1" ht="15" customHeight="1" x14ac:dyDescent="0.2">
      <c r="B478" s="258" t="s">
        <v>368</v>
      </c>
      <c r="C478" s="271" t="s">
        <v>1617</v>
      </c>
      <c r="D478" s="267" t="s">
        <v>2</v>
      </c>
      <c r="E478" s="336">
        <v>6239.8565456715123</v>
      </c>
      <c r="G478" s="234"/>
    </row>
    <row r="479" spans="2:7" s="159" customFormat="1" ht="15" customHeight="1" x14ac:dyDescent="0.2">
      <c r="B479" s="258" t="s">
        <v>367</v>
      </c>
      <c r="C479" s="271" t="s">
        <v>1880</v>
      </c>
      <c r="D479" s="267" t="s">
        <v>0</v>
      </c>
      <c r="E479" s="336">
        <v>82.068032069702994</v>
      </c>
      <c r="G479" s="234"/>
    </row>
    <row r="480" spans="2:7" s="159" customFormat="1" ht="15" customHeight="1" x14ac:dyDescent="0.2">
      <c r="B480" s="257" t="s">
        <v>366</v>
      </c>
      <c r="C480" s="270" t="s">
        <v>1881</v>
      </c>
      <c r="D480" s="267" t="s">
        <v>2</v>
      </c>
      <c r="E480" s="336">
        <v>600.78006663412032</v>
      </c>
      <c r="G480" s="234"/>
    </row>
    <row r="481" spans="2:7" s="159" customFormat="1" ht="15" customHeight="1" x14ac:dyDescent="0.2">
      <c r="B481" s="258" t="s">
        <v>356</v>
      </c>
      <c r="C481" s="271" t="s">
        <v>1618</v>
      </c>
      <c r="D481" s="267" t="s">
        <v>2</v>
      </c>
      <c r="E481" s="336">
        <v>725.50040461459969</v>
      </c>
      <c r="G481" s="234"/>
    </row>
    <row r="482" spans="2:7" s="159" customFormat="1" ht="15" customHeight="1" x14ac:dyDescent="0.2">
      <c r="B482" s="258" t="s">
        <v>355</v>
      </c>
      <c r="C482" s="271" t="s">
        <v>1619</v>
      </c>
      <c r="D482" s="267" t="s">
        <v>2</v>
      </c>
      <c r="E482" s="336">
        <v>746.63148436065592</v>
      </c>
      <c r="G482" s="234"/>
    </row>
    <row r="483" spans="2:7" s="159" customFormat="1" ht="15" customHeight="1" x14ac:dyDescent="0.2">
      <c r="B483" s="258" t="s">
        <v>349</v>
      </c>
      <c r="C483" s="271" t="s">
        <v>1620</v>
      </c>
      <c r="D483" s="267" t="s">
        <v>4</v>
      </c>
      <c r="E483" s="336">
        <v>108.86135703720447</v>
      </c>
      <c r="G483" s="234"/>
    </row>
    <row r="484" spans="2:7" s="159" customFormat="1" ht="15" customHeight="1" x14ac:dyDescent="0.2">
      <c r="B484" s="258" t="s">
        <v>348</v>
      </c>
      <c r="C484" s="271" t="s">
        <v>1621</v>
      </c>
      <c r="D484" s="267" t="s">
        <v>4</v>
      </c>
      <c r="E484" s="336">
        <v>463.91042118716052</v>
      </c>
      <c r="G484" s="234"/>
    </row>
    <row r="485" spans="2:7" s="159" customFormat="1" ht="15" customHeight="1" x14ac:dyDescent="0.2">
      <c r="B485" s="258" t="s">
        <v>347</v>
      </c>
      <c r="C485" s="271" t="s">
        <v>1622</v>
      </c>
      <c r="D485" s="267" t="s">
        <v>4</v>
      </c>
      <c r="E485" s="336">
        <v>728.45238737638033</v>
      </c>
      <c r="G485" s="234"/>
    </row>
    <row r="486" spans="2:7" s="159" customFormat="1" ht="15" customHeight="1" x14ac:dyDescent="0.2">
      <c r="B486" s="258" t="s">
        <v>354</v>
      </c>
      <c r="C486" s="271" t="s">
        <v>1623</v>
      </c>
      <c r="D486" s="267" t="s">
        <v>2</v>
      </c>
      <c r="E486" s="336">
        <v>2161.2609873005263</v>
      </c>
      <c r="G486" s="234"/>
    </row>
    <row r="487" spans="2:7" s="159" customFormat="1" ht="15" customHeight="1" x14ac:dyDescent="0.2">
      <c r="B487" s="258" t="s">
        <v>352</v>
      </c>
      <c r="C487" s="271" t="s">
        <v>1624</v>
      </c>
      <c r="D487" s="267" t="s">
        <v>2</v>
      </c>
      <c r="E487" s="336">
        <v>1565.5156237172635</v>
      </c>
      <c r="G487" s="234"/>
    </row>
    <row r="488" spans="2:7" s="159" customFormat="1" ht="15" customHeight="1" x14ac:dyDescent="0.2">
      <c r="B488" s="258" t="s">
        <v>351</v>
      </c>
      <c r="C488" s="271" t="s">
        <v>1625</v>
      </c>
      <c r="D488" s="267" t="s">
        <v>2</v>
      </c>
      <c r="E488" s="336">
        <v>1389.4879773848688</v>
      </c>
      <c r="G488" s="234"/>
    </row>
    <row r="489" spans="2:7" s="159" customFormat="1" ht="15" customHeight="1" x14ac:dyDescent="0.2">
      <c r="B489" s="258" t="s">
        <v>344</v>
      </c>
      <c r="C489" s="271" t="s">
        <v>1882</v>
      </c>
      <c r="D489" s="267" t="s">
        <v>3</v>
      </c>
      <c r="E489" s="336">
        <v>548.31334540015814</v>
      </c>
      <c r="G489" s="234"/>
    </row>
    <row r="490" spans="2:7" s="159" customFormat="1" ht="15" customHeight="1" x14ac:dyDescent="0.2">
      <c r="B490" s="258" t="s">
        <v>321</v>
      </c>
      <c r="C490" s="271" t="s">
        <v>1626</v>
      </c>
      <c r="D490" s="267" t="s">
        <v>2</v>
      </c>
      <c r="E490" s="336">
        <v>16534.869835421443</v>
      </c>
      <c r="G490" s="234"/>
    </row>
    <row r="491" spans="2:7" s="159" customFormat="1" ht="15" customHeight="1" x14ac:dyDescent="0.2">
      <c r="B491" s="258" t="s">
        <v>320</v>
      </c>
      <c r="C491" s="271" t="s">
        <v>1627</v>
      </c>
      <c r="D491" s="267" t="s">
        <v>2</v>
      </c>
      <c r="E491" s="336">
        <v>22014.613267723944</v>
      </c>
      <c r="G491" s="234"/>
    </row>
    <row r="492" spans="2:7" s="159" customFormat="1" ht="15" customHeight="1" x14ac:dyDescent="0.2">
      <c r="B492" s="258" t="s">
        <v>319</v>
      </c>
      <c r="C492" s="271" t="s">
        <v>1628</v>
      </c>
      <c r="D492" s="267" t="s">
        <v>2</v>
      </c>
      <c r="E492" s="336">
        <v>26332.920404721503</v>
      </c>
      <c r="G492" s="234"/>
    </row>
    <row r="493" spans="2:7" s="159" customFormat="1" ht="15" customHeight="1" x14ac:dyDescent="0.2">
      <c r="B493" s="258" t="s">
        <v>318</v>
      </c>
      <c r="C493" s="271" t="s">
        <v>1629</v>
      </c>
      <c r="D493" s="267" t="s">
        <v>2</v>
      </c>
      <c r="E493" s="336">
        <v>10816.278318478098</v>
      </c>
      <c r="G493" s="234"/>
    </row>
    <row r="494" spans="2:7" s="159" customFormat="1" ht="15" customHeight="1" x14ac:dyDescent="0.2">
      <c r="B494" s="258" t="s">
        <v>314</v>
      </c>
      <c r="C494" s="271" t="s">
        <v>1630</v>
      </c>
      <c r="D494" s="267" t="s">
        <v>3</v>
      </c>
      <c r="E494" s="336">
        <v>179.27251571680765</v>
      </c>
      <c r="G494" s="234"/>
    </row>
    <row r="495" spans="2:7" s="159" customFormat="1" ht="15" customHeight="1" x14ac:dyDescent="0.2">
      <c r="B495" s="258" t="s">
        <v>325</v>
      </c>
      <c r="C495" s="271" t="s">
        <v>1631</v>
      </c>
      <c r="D495" s="267" t="s">
        <v>2</v>
      </c>
      <c r="E495" s="336">
        <v>22695.195055461656</v>
      </c>
      <c r="G495" s="234"/>
    </row>
    <row r="496" spans="2:7" s="159" customFormat="1" ht="15" customHeight="1" x14ac:dyDescent="0.2">
      <c r="B496" s="258" t="s">
        <v>305</v>
      </c>
      <c r="C496" s="271" t="s">
        <v>1632</v>
      </c>
      <c r="D496" s="267" t="s">
        <v>2</v>
      </c>
      <c r="E496" s="336">
        <v>5095.9214132721427</v>
      </c>
      <c r="G496" s="234"/>
    </row>
    <row r="497" spans="2:7" s="159" customFormat="1" ht="15" customHeight="1" x14ac:dyDescent="0.2">
      <c r="B497" s="257" t="s">
        <v>339</v>
      </c>
      <c r="C497" s="270" t="s">
        <v>1633</v>
      </c>
      <c r="D497" s="267" t="s">
        <v>2</v>
      </c>
      <c r="E497" s="336">
        <v>3387.0832721148467</v>
      </c>
      <c r="G497" s="234"/>
    </row>
    <row r="498" spans="2:7" s="159" customFormat="1" ht="15" customHeight="1" x14ac:dyDescent="0.2">
      <c r="B498" s="258" t="s">
        <v>334</v>
      </c>
      <c r="C498" s="278" t="s">
        <v>1634</v>
      </c>
      <c r="D498" s="267" t="s">
        <v>311</v>
      </c>
      <c r="E498" s="336">
        <v>85884.457358437954</v>
      </c>
      <c r="G498" s="234"/>
    </row>
    <row r="499" spans="2:7" s="159" customFormat="1" ht="15" customHeight="1" x14ac:dyDescent="0.2">
      <c r="B499" s="258" t="s">
        <v>333</v>
      </c>
      <c r="C499" s="278" t="s">
        <v>1635</v>
      </c>
      <c r="D499" s="267" t="s">
        <v>311</v>
      </c>
      <c r="E499" s="336">
        <v>66882.123034129923</v>
      </c>
      <c r="G499" s="234"/>
    </row>
    <row r="500" spans="2:7" s="159" customFormat="1" ht="15" customHeight="1" x14ac:dyDescent="0.2">
      <c r="B500" s="258" t="s">
        <v>323</v>
      </c>
      <c r="C500" s="271" t="s">
        <v>1636</v>
      </c>
      <c r="D500" s="267" t="s">
        <v>311</v>
      </c>
      <c r="E500" s="336">
        <v>75337.56871347694</v>
      </c>
      <c r="G500" s="234"/>
    </row>
    <row r="501" spans="2:7" s="159" customFormat="1" ht="15" customHeight="1" x14ac:dyDescent="0.2">
      <c r="B501" s="258" t="s">
        <v>331</v>
      </c>
      <c r="C501" s="271" t="s">
        <v>1182</v>
      </c>
      <c r="D501" s="267" t="s">
        <v>311</v>
      </c>
      <c r="E501" s="336">
        <v>85520.185815779769</v>
      </c>
      <c r="G501" s="234"/>
    </row>
    <row r="502" spans="2:7" s="159" customFormat="1" ht="15" customHeight="1" x14ac:dyDescent="0.2">
      <c r="B502" s="258" t="s">
        <v>316</v>
      </c>
      <c r="C502" s="271" t="s">
        <v>1637</v>
      </c>
      <c r="D502" s="267" t="s">
        <v>4</v>
      </c>
      <c r="E502" s="336">
        <v>137714.28480204975</v>
      </c>
      <c r="G502" s="234"/>
    </row>
    <row r="503" spans="2:7" s="159" customFormat="1" ht="15" customHeight="1" x14ac:dyDescent="0.2">
      <c r="B503" s="258" t="s">
        <v>337</v>
      </c>
      <c r="C503" s="271" t="s">
        <v>1638</v>
      </c>
      <c r="D503" s="267" t="s">
        <v>336</v>
      </c>
      <c r="E503" s="336">
        <v>6.8685856352865651</v>
      </c>
      <c r="G503" s="234"/>
    </row>
    <row r="504" spans="2:7" s="159" customFormat="1" ht="15" customHeight="1" x14ac:dyDescent="0.2">
      <c r="B504" s="258" t="s">
        <v>310</v>
      </c>
      <c r="C504" s="271" t="s">
        <v>1639</v>
      </c>
      <c r="D504" s="267" t="s">
        <v>3</v>
      </c>
      <c r="E504" s="336">
        <v>431.76023271540083</v>
      </c>
      <c r="G504" s="234"/>
    </row>
    <row r="505" spans="2:7" s="159" customFormat="1" ht="15" customHeight="1" x14ac:dyDescent="0.2">
      <c r="B505" s="258" t="s">
        <v>312</v>
      </c>
      <c r="C505" s="278" t="s">
        <v>1640</v>
      </c>
      <c r="D505" s="267" t="s">
        <v>311</v>
      </c>
      <c r="E505" s="336">
        <v>79393.168017003598</v>
      </c>
      <c r="G505" s="234"/>
    </row>
    <row r="506" spans="2:7" s="159" customFormat="1" ht="15" customHeight="1" x14ac:dyDescent="0.2">
      <c r="B506" s="258" t="s">
        <v>307</v>
      </c>
      <c r="C506" s="271" t="s">
        <v>1641</v>
      </c>
      <c r="D506" s="267" t="s">
        <v>2</v>
      </c>
      <c r="E506" s="336">
        <v>1003519.5273310449</v>
      </c>
      <c r="G506" s="234"/>
    </row>
    <row r="507" spans="2:7" s="159" customFormat="1" ht="15" customHeight="1" x14ac:dyDescent="0.2">
      <c r="B507" s="258" t="s">
        <v>327</v>
      </c>
      <c r="C507" s="271" t="s">
        <v>1642</v>
      </c>
      <c r="D507" s="267" t="s">
        <v>2</v>
      </c>
      <c r="E507" s="336">
        <v>348176.29752592352</v>
      </c>
      <c r="G507" s="234"/>
    </row>
    <row r="508" spans="2:7" s="159" customFormat="1" ht="15" customHeight="1" x14ac:dyDescent="0.2">
      <c r="B508" s="258" t="s">
        <v>329</v>
      </c>
      <c r="C508" s="271" t="s">
        <v>1643</v>
      </c>
      <c r="D508" s="267" t="s">
        <v>3</v>
      </c>
      <c r="E508" s="336">
        <v>36168.979993071873</v>
      </c>
      <c r="G508" s="234"/>
    </row>
    <row r="509" spans="2:7" s="159" customFormat="1" ht="15" customHeight="1" x14ac:dyDescent="0.2">
      <c r="B509" s="258" t="s">
        <v>341</v>
      </c>
      <c r="C509" s="271" t="s">
        <v>1644</v>
      </c>
      <c r="D509" s="267" t="s">
        <v>1</v>
      </c>
      <c r="E509" s="336">
        <v>2224.2427985640265</v>
      </c>
      <c r="G509" s="234"/>
    </row>
    <row r="510" spans="2:7" s="159" customFormat="1" ht="15" customHeight="1" x14ac:dyDescent="0.2">
      <c r="B510" s="258" t="s">
        <v>1203</v>
      </c>
      <c r="C510" s="271" t="s">
        <v>1645</v>
      </c>
      <c r="D510" s="267" t="s">
        <v>1</v>
      </c>
      <c r="E510" s="336">
        <v>2569.3316557500093</v>
      </c>
      <c r="G510" s="234"/>
    </row>
    <row r="511" spans="2:7" s="159" customFormat="1" ht="15" customHeight="1" x14ac:dyDescent="0.2">
      <c r="B511" s="258" t="s">
        <v>309</v>
      </c>
      <c r="C511" s="271" t="s">
        <v>1646</v>
      </c>
      <c r="D511" s="267" t="s">
        <v>117</v>
      </c>
      <c r="E511" s="336">
        <v>105.04130114767554</v>
      </c>
      <c r="G511" s="234"/>
    </row>
    <row r="512" spans="2:7" s="159" customFormat="1" ht="15" customHeight="1" x14ac:dyDescent="0.2">
      <c r="B512" s="258" t="s">
        <v>343</v>
      </c>
      <c r="C512" s="271" t="s">
        <v>1252</v>
      </c>
      <c r="D512" s="267" t="s">
        <v>3</v>
      </c>
      <c r="E512" s="336">
        <v>662.89004304138871</v>
      </c>
      <c r="G512" s="234"/>
    </row>
    <row r="513" spans="2:7" s="159" customFormat="1" ht="15" customHeight="1" x14ac:dyDescent="0.2">
      <c r="B513" s="258" t="s">
        <v>278</v>
      </c>
      <c r="C513" s="271" t="s">
        <v>1647</v>
      </c>
      <c r="D513" s="267" t="s">
        <v>2</v>
      </c>
      <c r="E513" s="336">
        <v>699.65191126991442</v>
      </c>
      <c r="G513" s="234"/>
    </row>
    <row r="514" spans="2:7" s="159" customFormat="1" ht="15" customHeight="1" x14ac:dyDescent="0.2">
      <c r="B514" s="258" t="s">
        <v>277</v>
      </c>
      <c r="C514" s="271" t="s">
        <v>1648</v>
      </c>
      <c r="D514" s="267" t="s">
        <v>2</v>
      </c>
      <c r="E514" s="336">
        <v>514.98403152880996</v>
      </c>
      <c r="G514" s="234"/>
    </row>
    <row r="515" spans="2:7" s="159" customFormat="1" ht="15" customHeight="1" x14ac:dyDescent="0.2">
      <c r="B515" s="257" t="s">
        <v>301</v>
      </c>
      <c r="C515" s="270" t="s">
        <v>1649</v>
      </c>
      <c r="D515" s="267" t="s">
        <v>2</v>
      </c>
      <c r="E515" s="336">
        <v>280.73612473827035</v>
      </c>
      <c r="G515" s="234"/>
    </row>
    <row r="516" spans="2:7" s="159" customFormat="1" ht="15" customHeight="1" x14ac:dyDescent="0.2">
      <c r="B516" s="257" t="s">
        <v>300</v>
      </c>
      <c r="C516" s="270" t="s">
        <v>1650</v>
      </c>
      <c r="D516" s="267" t="s">
        <v>2</v>
      </c>
      <c r="E516" s="336">
        <v>275.3158865582518</v>
      </c>
      <c r="G516" s="234"/>
    </row>
    <row r="517" spans="2:7" s="159" customFormat="1" ht="15" customHeight="1" x14ac:dyDescent="0.2">
      <c r="B517" s="257" t="s">
        <v>299</v>
      </c>
      <c r="C517" s="270" t="s">
        <v>1651</v>
      </c>
      <c r="D517" s="267" t="s">
        <v>2</v>
      </c>
      <c r="E517" s="336">
        <v>415.35240104971462</v>
      </c>
      <c r="G517" s="234"/>
    </row>
    <row r="518" spans="2:7" s="159" customFormat="1" ht="15" customHeight="1" x14ac:dyDescent="0.2">
      <c r="B518" s="257" t="s">
        <v>298</v>
      </c>
      <c r="C518" s="270" t="s">
        <v>1660</v>
      </c>
      <c r="D518" s="267" t="s">
        <v>2</v>
      </c>
      <c r="E518" s="336">
        <v>467.80788313650351</v>
      </c>
      <c r="G518" s="234"/>
    </row>
    <row r="519" spans="2:7" s="159" customFormat="1" ht="15" customHeight="1" x14ac:dyDescent="0.2">
      <c r="B519" s="257" t="s">
        <v>297</v>
      </c>
      <c r="C519" s="270" t="s">
        <v>1661</v>
      </c>
      <c r="D519" s="267" t="s">
        <v>2</v>
      </c>
      <c r="E519" s="336">
        <v>142.13992763697161</v>
      </c>
      <c r="G519" s="234"/>
    </row>
    <row r="520" spans="2:7" s="159" customFormat="1" ht="15" customHeight="1" x14ac:dyDescent="0.2">
      <c r="B520" s="257" t="s">
        <v>296</v>
      </c>
      <c r="C520" s="270" t="s">
        <v>1662</v>
      </c>
      <c r="D520" s="267" t="s">
        <v>2</v>
      </c>
      <c r="E520" s="336">
        <v>130.99674791805467</v>
      </c>
      <c r="G520" s="234"/>
    </row>
    <row r="521" spans="2:7" s="159" customFormat="1" ht="15" customHeight="1" x14ac:dyDescent="0.2">
      <c r="B521" s="257" t="s">
        <v>295</v>
      </c>
      <c r="C521" s="270" t="s">
        <v>1663</v>
      </c>
      <c r="D521" s="267" t="s">
        <v>2</v>
      </c>
      <c r="E521" s="336">
        <v>101.93913637716884</v>
      </c>
      <c r="G521" s="234"/>
    </row>
    <row r="522" spans="2:7" s="159" customFormat="1" ht="15" customHeight="1" x14ac:dyDescent="0.2">
      <c r="B522" s="257" t="s">
        <v>294</v>
      </c>
      <c r="C522" s="270" t="s">
        <v>1664</v>
      </c>
      <c r="D522" s="267" t="s">
        <v>2</v>
      </c>
      <c r="E522" s="336">
        <v>105.88591314242423</v>
      </c>
      <c r="G522" s="234"/>
    </row>
    <row r="523" spans="2:7" s="159" customFormat="1" ht="15" customHeight="1" x14ac:dyDescent="0.2">
      <c r="B523" s="257" t="s">
        <v>293</v>
      </c>
      <c r="C523" s="270" t="s">
        <v>1665</v>
      </c>
      <c r="D523" s="267" t="s">
        <v>2</v>
      </c>
      <c r="E523" s="336">
        <v>152.11446635179905</v>
      </c>
      <c r="G523" s="234"/>
    </row>
    <row r="524" spans="2:7" s="159" customFormat="1" ht="15" customHeight="1" x14ac:dyDescent="0.2">
      <c r="B524" s="257" t="s">
        <v>276</v>
      </c>
      <c r="C524" s="270" t="s">
        <v>1666</v>
      </c>
      <c r="D524" s="267" t="s">
        <v>2</v>
      </c>
      <c r="E524" s="336">
        <v>229.7945566995179</v>
      </c>
      <c r="G524" s="234"/>
    </row>
    <row r="525" spans="2:7" s="159" customFormat="1" ht="15" customHeight="1" x14ac:dyDescent="0.2">
      <c r="B525" s="257" t="s">
        <v>275</v>
      </c>
      <c r="C525" s="270" t="s">
        <v>1667</v>
      </c>
      <c r="D525" s="267" t="s">
        <v>2</v>
      </c>
      <c r="E525" s="336">
        <v>355.76858029634468</v>
      </c>
      <c r="G525" s="234"/>
    </row>
    <row r="526" spans="2:7" s="159" customFormat="1" ht="15" customHeight="1" x14ac:dyDescent="0.2">
      <c r="B526" s="258" t="s">
        <v>303</v>
      </c>
      <c r="C526" s="271" t="s">
        <v>1668</v>
      </c>
      <c r="D526" s="267" t="s">
        <v>2</v>
      </c>
      <c r="E526" s="336">
        <v>4872.1666350620853</v>
      </c>
      <c r="G526" s="234"/>
    </row>
    <row r="527" spans="2:7" s="159" customFormat="1" ht="15" customHeight="1" x14ac:dyDescent="0.2">
      <c r="B527" s="257" t="s">
        <v>274</v>
      </c>
      <c r="C527" s="270" t="s">
        <v>1669</v>
      </c>
      <c r="D527" s="267" t="s">
        <v>2</v>
      </c>
      <c r="E527" s="336">
        <v>1393.306639273633</v>
      </c>
      <c r="G527" s="234"/>
    </row>
    <row r="528" spans="2:7" s="159" customFormat="1" ht="15" customHeight="1" x14ac:dyDescent="0.2">
      <c r="B528" s="257" t="s">
        <v>273</v>
      </c>
      <c r="C528" s="270" t="s">
        <v>1670</v>
      </c>
      <c r="D528" s="267" t="s">
        <v>2</v>
      </c>
      <c r="E528" s="336">
        <v>3963.8233615296976</v>
      </c>
      <c r="G528" s="234"/>
    </row>
    <row r="529" spans="2:7" s="159" customFormat="1" ht="15" customHeight="1" x14ac:dyDescent="0.2">
      <c r="B529" s="257" t="s">
        <v>272</v>
      </c>
      <c r="C529" s="270" t="s">
        <v>1671</v>
      </c>
      <c r="D529" s="267" t="s">
        <v>2</v>
      </c>
      <c r="E529" s="336">
        <v>5042.1024417454319</v>
      </c>
      <c r="G529" s="234"/>
    </row>
    <row r="530" spans="2:7" s="159" customFormat="1" ht="15" customHeight="1" x14ac:dyDescent="0.2">
      <c r="B530" s="257" t="s">
        <v>214</v>
      </c>
      <c r="C530" s="270" t="s">
        <v>1672</v>
      </c>
      <c r="D530" s="267" t="s">
        <v>2</v>
      </c>
      <c r="E530" s="336">
        <v>4182.8457499628348</v>
      </c>
      <c r="G530" s="234"/>
    </row>
    <row r="531" spans="2:7" s="159" customFormat="1" ht="15" customHeight="1" x14ac:dyDescent="0.2">
      <c r="B531" s="258" t="s">
        <v>243</v>
      </c>
      <c r="C531" s="271" t="s">
        <v>1673</v>
      </c>
      <c r="D531" s="267" t="s">
        <v>2</v>
      </c>
      <c r="E531" s="336">
        <v>6237.6675612439576</v>
      </c>
      <c r="G531" s="234"/>
    </row>
    <row r="532" spans="2:7" s="159" customFormat="1" ht="15" customHeight="1" x14ac:dyDescent="0.2">
      <c r="B532" s="258" t="s">
        <v>216</v>
      </c>
      <c r="C532" s="271" t="s">
        <v>1674</v>
      </c>
      <c r="D532" s="267" t="s">
        <v>2</v>
      </c>
      <c r="E532" s="336">
        <v>5442.8416606447718</v>
      </c>
      <c r="G532" s="234"/>
    </row>
    <row r="533" spans="2:7" s="159" customFormat="1" ht="15" customHeight="1" x14ac:dyDescent="0.2">
      <c r="B533" s="258" t="s">
        <v>1183</v>
      </c>
      <c r="C533" s="273" t="s">
        <v>1675</v>
      </c>
      <c r="D533" s="267" t="s">
        <v>2</v>
      </c>
      <c r="E533" s="336">
        <v>336.46079082367675</v>
      </c>
      <c r="G533" s="234"/>
    </row>
    <row r="534" spans="2:7" s="159" customFormat="1" ht="15" customHeight="1" x14ac:dyDescent="0.2">
      <c r="B534" s="257" t="s">
        <v>271</v>
      </c>
      <c r="C534" s="270" t="s">
        <v>1676</v>
      </c>
      <c r="D534" s="267" t="s">
        <v>2</v>
      </c>
      <c r="E534" s="336">
        <v>822.30030385300586</v>
      </c>
      <c r="G534" s="234"/>
    </row>
    <row r="535" spans="2:7" s="159" customFormat="1" ht="15" customHeight="1" x14ac:dyDescent="0.2">
      <c r="B535" s="257" t="s">
        <v>270</v>
      </c>
      <c r="C535" s="270" t="s">
        <v>1677</v>
      </c>
      <c r="D535" s="267" t="s">
        <v>2</v>
      </c>
      <c r="E535" s="336">
        <v>496.48308082005951</v>
      </c>
      <c r="G535" s="234"/>
    </row>
    <row r="536" spans="2:7" s="159" customFormat="1" ht="15" customHeight="1" x14ac:dyDescent="0.2">
      <c r="B536" s="257" t="s">
        <v>269</v>
      </c>
      <c r="C536" s="270" t="s">
        <v>1678</v>
      </c>
      <c r="D536" s="267" t="s">
        <v>2</v>
      </c>
      <c r="E536" s="336">
        <v>457.51484090572023</v>
      </c>
      <c r="G536" s="234"/>
    </row>
    <row r="537" spans="2:7" s="159" customFormat="1" ht="15" customHeight="1" x14ac:dyDescent="0.2">
      <c r="B537" s="257" t="s">
        <v>268</v>
      </c>
      <c r="C537" s="270" t="s">
        <v>1679</v>
      </c>
      <c r="D537" s="267" t="s">
        <v>2</v>
      </c>
      <c r="E537" s="336">
        <v>170.96074316045883</v>
      </c>
      <c r="G537" s="234"/>
    </row>
    <row r="538" spans="2:7" s="159" customFormat="1" ht="15" customHeight="1" x14ac:dyDescent="0.2">
      <c r="B538" s="257" t="s">
        <v>267</v>
      </c>
      <c r="C538" s="270" t="s">
        <v>1680</v>
      </c>
      <c r="D538" s="267" t="s">
        <v>2</v>
      </c>
      <c r="E538" s="336">
        <v>73.94116788251992</v>
      </c>
      <c r="G538" s="234"/>
    </row>
    <row r="539" spans="2:7" s="159" customFormat="1" ht="15" customHeight="1" x14ac:dyDescent="0.2">
      <c r="B539" s="257" t="s">
        <v>266</v>
      </c>
      <c r="C539" s="270" t="s">
        <v>1681</v>
      </c>
      <c r="D539" s="267" t="s">
        <v>119</v>
      </c>
      <c r="E539" s="336">
        <v>972.55654780878751</v>
      </c>
      <c r="G539" s="234"/>
    </row>
    <row r="540" spans="2:7" s="159" customFormat="1" ht="15" customHeight="1" x14ac:dyDescent="0.2">
      <c r="B540" s="257" t="s">
        <v>292</v>
      </c>
      <c r="C540" s="270" t="s">
        <v>1682</v>
      </c>
      <c r="D540" s="267" t="s">
        <v>4</v>
      </c>
      <c r="E540" s="336">
        <v>61.591383840068978</v>
      </c>
      <c r="G540" s="234"/>
    </row>
    <row r="541" spans="2:7" s="159" customFormat="1" ht="15" customHeight="1" x14ac:dyDescent="0.2">
      <c r="B541" s="257" t="s">
        <v>291</v>
      </c>
      <c r="C541" s="270" t="s">
        <v>1683</v>
      </c>
      <c r="D541" s="267" t="s">
        <v>4</v>
      </c>
      <c r="E541" s="336">
        <v>137.24734793902394</v>
      </c>
      <c r="G541" s="234"/>
    </row>
    <row r="542" spans="2:7" s="159" customFormat="1" ht="15" customHeight="1" x14ac:dyDescent="0.2">
      <c r="B542" s="257" t="s">
        <v>290</v>
      </c>
      <c r="C542" s="270" t="s">
        <v>1684</v>
      </c>
      <c r="D542" s="267" t="s">
        <v>4</v>
      </c>
      <c r="E542" s="336">
        <v>132.0953391211838</v>
      </c>
      <c r="G542" s="234"/>
    </row>
    <row r="543" spans="2:7" s="159" customFormat="1" ht="15" customHeight="1" x14ac:dyDescent="0.2">
      <c r="B543" s="258" t="s">
        <v>289</v>
      </c>
      <c r="C543" s="271" t="s">
        <v>1685</v>
      </c>
      <c r="D543" s="267" t="s">
        <v>4</v>
      </c>
      <c r="E543" s="336">
        <v>156.74423590211697</v>
      </c>
      <c r="G543" s="234"/>
    </row>
    <row r="544" spans="2:7" s="159" customFormat="1" ht="15" customHeight="1" x14ac:dyDescent="0.2">
      <c r="B544" s="257" t="s">
        <v>288</v>
      </c>
      <c r="C544" s="270" t="s">
        <v>1686</v>
      </c>
      <c r="D544" s="267" t="s">
        <v>2</v>
      </c>
      <c r="E544" s="336">
        <v>540.67740387770186</v>
      </c>
      <c r="G544" s="234"/>
    </row>
    <row r="545" spans="2:7" s="159" customFormat="1" ht="15" customHeight="1" x14ac:dyDescent="0.2">
      <c r="B545" s="257" t="s">
        <v>287</v>
      </c>
      <c r="C545" s="270" t="s">
        <v>1687</v>
      </c>
      <c r="D545" s="267" t="s">
        <v>2</v>
      </c>
      <c r="E545" s="336">
        <v>479.82883060910865</v>
      </c>
      <c r="G545" s="234"/>
    </row>
    <row r="546" spans="2:7" s="159" customFormat="1" ht="15" customHeight="1" x14ac:dyDescent="0.2">
      <c r="B546" s="257" t="s">
        <v>286</v>
      </c>
      <c r="C546" s="270" t="s">
        <v>1688</v>
      </c>
      <c r="D546" s="267" t="s">
        <v>2</v>
      </c>
      <c r="E546" s="336">
        <v>590.54705687059402</v>
      </c>
      <c r="G546" s="234"/>
    </row>
    <row r="547" spans="2:7" s="159" customFormat="1" ht="15" customHeight="1" x14ac:dyDescent="0.2">
      <c r="B547" s="258" t="s">
        <v>285</v>
      </c>
      <c r="C547" s="271" t="s">
        <v>1689</v>
      </c>
      <c r="D547" s="267" t="s">
        <v>2</v>
      </c>
      <c r="E547" s="336">
        <v>601.8132075033925</v>
      </c>
      <c r="G547" s="234"/>
    </row>
    <row r="548" spans="2:7" s="159" customFormat="1" ht="15" customHeight="1" x14ac:dyDescent="0.2">
      <c r="B548" s="258" t="s">
        <v>284</v>
      </c>
      <c r="C548" s="271" t="s">
        <v>1690</v>
      </c>
      <c r="D548" s="267" t="s">
        <v>2</v>
      </c>
      <c r="E548" s="336">
        <v>920.98434676985255</v>
      </c>
      <c r="G548" s="234"/>
    </row>
    <row r="549" spans="2:7" s="159" customFormat="1" ht="15" customHeight="1" x14ac:dyDescent="0.2">
      <c r="B549" s="257" t="s">
        <v>283</v>
      </c>
      <c r="C549" s="270" t="s">
        <v>1691</v>
      </c>
      <c r="D549" s="267" t="s">
        <v>2</v>
      </c>
      <c r="E549" s="336">
        <v>13.136701169070045</v>
      </c>
      <c r="G549" s="234"/>
    </row>
    <row r="550" spans="2:7" s="159" customFormat="1" ht="15" customHeight="1" x14ac:dyDescent="0.2">
      <c r="B550" s="258" t="s">
        <v>265</v>
      </c>
      <c r="C550" s="271" t="s">
        <v>1692</v>
      </c>
      <c r="D550" s="267" t="s">
        <v>2</v>
      </c>
      <c r="E550" s="336">
        <v>23.650178857283887</v>
      </c>
      <c r="G550" s="234"/>
    </row>
    <row r="551" spans="2:7" s="159" customFormat="1" ht="15" customHeight="1" x14ac:dyDescent="0.2">
      <c r="B551" s="257" t="s">
        <v>282</v>
      </c>
      <c r="C551" s="270" t="s">
        <v>1693</v>
      </c>
      <c r="D551" s="267" t="s">
        <v>2</v>
      </c>
      <c r="E551" s="336">
        <v>40.831311971352719</v>
      </c>
      <c r="G551" s="234"/>
    </row>
    <row r="552" spans="2:7" s="159" customFormat="1" ht="15" customHeight="1" x14ac:dyDescent="0.2">
      <c r="B552" s="258" t="s">
        <v>264</v>
      </c>
      <c r="C552" s="271" t="s">
        <v>1694</v>
      </c>
      <c r="D552" s="267" t="s">
        <v>2</v>
      </c>
      <c r="E552" s="336">
        <v>82.552697390486145</v>
      </c>
      <c r="G552" s="234"/>
    </row>
    <row r="553" spans="2:7" s="159" customFormat="1" ht="15" customHeight="1" x14ac:dyDescent="0.2">
      <c r="B553" s="258" t="s">
        <v>263</v>
      </c>
      <c r="C553" s="271" t="s">
        <v>1695</v>
      </c>
      <c r="D553" s="267" t="s">
        <v>2</v>
      </c>
      <c r="E553" s="336">
        <v>1937.3809445097099</v>
      </c>
      <c r="G553" s="234"/>
    </row>
    <row r="554" spans="2:7" s="159" customFormat="1" ht="15" customHeight="1" x14ac:dyDescent="0.2">
      <c r="B554" s="257" t="s">
        <v>262</v>
      </c>
      <c r="C554" s="270" t="s">
        <v>1696</v>
      </c>
      <c r="D554" s="267" t="s">
        <v>2</v>
      </c>
      <c r="E554" s="336">
        <v>52.304992890097537</v>
      </c>
      <c r="G554" s="234"/>
    </row>
    <row r="555" spans="2:7" s="159" customFormat="1" ht="15" customHeight="1" x14ac:dyDescent="0.2">
      <c r="B555" s="257" t="s">
        <v>1204</v>
      </c>
      <c r="C555" s="270" t="s">
        <v>1697</v>
      </c>
      <c r="D555" s="267" t="s">
        <v>2</v>
      </c>
      <c r="E555" s="336">
        <v>267.62203649122995</v>
      </c>
      <c r="G555" s="234"/>
    </row>
    <row r="556" spans="2:7" s="159" customFormat="1" ht="15" customHeight="1" x14ac:dyDescent="0.2">
      <c r="B556" s="257" t="s">
        <v>261</v>
      </c>
      <c r="C556" s="270" t="s">
        <v>1698</v>
      </c>
      <c r="D556" s="267" t="s">
        <v>2</v>
      </c>
      <c r="E556" s="336">
        <v>293.60259054054717</v>
      </c>
      <c r="G556" s="234"/>
    </row>
    <row r="557" spans="2:7" s="159" customFormat="1" ht="15" customHeight="1" x14ac:dyDescent="0.2">
      <c r="B557" s="257" t="s">
        <v>260</v>
      </c>
      <c r="C557" s="270" t="s">
        <v>1699</v>
      </c>
      <c r="D557" s="267" t="s">
        <v>2</v>
      </c>
      <c r="E557" s="336">
        <v>839.20557402874408</v>
      </c>
      <c r="G557" s="234"/>
    </row>
    <row r="558" spans="2:7" s="159" customFormat="1" ht="15" customHeight="1" x14ac:dyDescent="0.2">
      <c r="B558" s="258" t="s">
        <v>213</v>
      </c>
      <c r="C558" s="271" t="s">
        <v>1700</v>
      </c>
      <c r="D558" s="267" t="s">
        <v>2</v>
      </c>
      <c r="E558" s="336">
        <v>355.38346113373245</v>
      </c>
      <c r="G558" s="234"/>
    </row>
    <row r="559" spans="2:7" s="159" customFormat="1" ht="15" customHeight="1" x14ac:dyDescent="0.2">
      <c r="B559" s="258" t="s">
        <v>259</v>
      </c>
      <c r="C559" s="273" t="s">
        <v>1184</v>
      </c>
      <c r="D559" s="267" t="s">
        <v>2</v>
      </c>
      <c r="E559" s="336">
        <v>11.200212368003108</v>
      </c>
      <c r="G559" s="234"/>
    </row>
    <row r="560" spans="2:7" s="159" customFormat="1" ht="15" customHeight="1" x14ac:dyDescent="0.2">
      <c r="B560" s="258" t="s">
        <v>258</v>
      </c>
      <c r="C560" s="273" t="s">
        <v>1185</v>
      </c>
      <c r="D560" s="267" t="s">
        <v>2</v>
      </c>
      <c r="E560" s="336">
        <v>13.268933396404515</v>
      </c>
      <c r="G560" s="234"/>
    </row>
    <row r="561" spans="2:7" s="159" customFormat="1" ht="15" customHeight="1" x14ac:dyDescent="0.2">
      <c r="B561" s="258" t="s">
        <v>257</v>
      </c>
      <c r="C561" s="271" t="s">
        <v>1701</v>
      </c>
      <c r="D561" s="267" t="s">
        <v>2</v>
      </c>
      <c r="E561" s="336">
        <v>52.569623448989034</v>
      </c>
      <c r="G561" s="234"/>
    </row>
    <row r="562" spans="2:7" s="159" customFormat="1" ht="15" customHeight="1" x14ac:dyDescent="0.2">
      <c r="B562" s="257" t="s">
        <v>256</v>
      </c>
      <c r="C562" s="270" t="s">
        <v>1702</v>
      </c>
      <c r="D562" s="267" t="s">
        <v>2</v>
      </c>
      <c r="E562" s="336">
        <v>34.511332518321701</v>
      </c>
      <c r="G562" s="234"/>
    </row>
    <row r="563" spans="2:7" s="159" customFormat="1" ht="15" customHeight="1" x14ac:dyDescent="0.2">
      <c r="B563" s="257" t="s">
        <v>255</v>
      </c>
      <c r="C563" s="270" t="s">
        <v>1703</v>
      </c>
      <c r="D563" s="267" t="s">
        <v>2</v>
      </c>
      <c r="E563" s="336">
        <v>107.44104413188299</v>
      </c>
      <c r="G563" s="234"/>
    </row>
    <row r="564" spans="2:7" s="159" customFormat="1" ht="15" customHeight="1" x14ac:dyDescent="0.2">
      <c r="B564" s="258" t="s">
        <v>236</v>
      </c>
      <c r="C564" s="271" t="s">
        <v>1704</v>
      </c>
      <c r="D564" s="267" t="s">
        <v>2</v>
      </c>
      <c r="E564" s="336">
        <v>3291.861810429818</v>
      </c>
      <c r="G564" s="234"/>
    </row>
    <row r="565" spans="2:7" s="159" customFormat="1" ht="15" customHeight="1" x14ac:dyDescent="0.2">
      <c r="B565" s="258" t="s">
        <v>245</v>
      </c>
      <c r="C565" s="271" t="s">
        <v>1705</v>
      </c>
      <c r="D565" s="267" t="s">
        <v>2</v>
      </c>
      <c r="E565" s="336">
        <v>1480.1554379993854</v>
      </c>
      <c r="G565" s="234"/>
    </row>
    <row r="566" spans="2:7" s="159" customFormat="1" ht="15" customHeight="1" x14ac:dyDescent="0.2">
      <c r="B566" s="258" t="s">
        <v>281</v>
      </c>
      <c r="C566" s="271" t="s">
        <v>1706</v>
      </c>
      <c r="D566" s="267" t="s">
        <v>4</v>
      </c>
      <c r="E566" s="336">
        <v>216.93723748990638</v>
      </c>
      <c r="G566" s="234"/>
    </row>
    <row r="567" spans="2:7" s="159" customFormat="1" ht="15" customHeight="1" x14ac:dyDescent="0.2">
      <c r="B567" s="258" t="s">
        <v>254</v>
      </c>
      <c r="C567" s="271" t="s">
        <v>1707</v>
      </c>
      <c r="D567" s="267" t="s">
        <v>2</v>
      </c>
      <c r="E567" s="336">
        <v>221.42358130009751</v>
      </c>
      <c r="G567" s="234"/>
    </row>
    <row r="568" spans="2:7" s="159" customFormat="1" ht="15" customHeight="1" x14ac:dyDescent="0.2">
      <c r="B568" s="258" t="s">
        <v>224</v>
      </c>
      <c r="C568" s="271" t="s">
        <v>1708</v>
      </c>
      <c r="D568" s="267" t="s">
        <v>2</v>
      </c>
      <c r="E568" s="336">
        <v>4546.895569295295</v>
      </c>
      <c r="G568" s="234"/>
    </row>
    <row r="569" spans="2:7" s="159" customFormat="1" ht="15" customHeight="1" x14ac:dyDescent="0.2">
      <c r="B569" s="257" t="s">
        <v>253</v>
      </c>
      <c r="C569" s="270" t="s">
        <v>1709</v>
      </c>
      <c r="D569" s="267" t="s">
        <v>2</v>
      </c>
      <c r="E569" s="336">
        <v>120.96978970544272</v>
      </c>
      <c r="G569" s="234"/>
    </row>
    <row r="570" spans="2:7" s="159" customFormat="1" ht="15" customHeight="1" x14ac:dyDescent="0.2">
      <c r="B570" s="257" t="s">
        <v>241</v>
      </c>
      <c r="C570" s="270" t="s">
        <v>1710</v>
      </c>
      <c r="D570" s="267" t="s">
        <v>2</v>
      </c>
      <c r="E570" s="336">
        <v>8598.4119075550043</v>
      </c>
      <c r="G570" s="234"/>
    </row>
    <row r="571" spans="2:7" s="159" customFormat="1" ht="15" customHeight="1" x14ac:dyDescent="0.2">
      <c r="B571" s="257" t="s">
        <v>240</v>
      </c>
      <c r="C571" s="270" t="s">
        <v>1711</v>
      </c>
      <c r="D571" s="267" t="s">
        <v>2</v>
      </c>
      <c r="E571" s="336">
        <v>7288.0133771944647</v>
      </c>
      <c r="G571" s="234"/>
    </row>
    <row r="572" spans="2:7" s="159" customFormat="1" ht="15" customHeight="1" x14ac:dyDescent="0.2">
      <c r="B572" s="257" t="s">
        <v>239</v>
      </c>
      <c r="C572" s="270" t="s">
        <v>1712</v>
      </c>
      <c r="D572" s="267" t="s">
        <v>2</v>
      </c>
      <c r="E572" s="336">
        <v>6718.2910522474986</v>
      </c>
      <c r="G572" s="234"/>
    </row>
    <row r="573" spans="2:7" s="159" customFormat="1" ht="15" customHeight="1" x14ac:dyDescent="0.2">
      <c r="B573" s="258" t="s">
        <v>238</v>
      </c>
      <c r="C573" s="271" t="s">
        <v>1713</v>
      </c>
      <c r="D573" s="267" t="s">
        <v>2</v>
      </c>
      <c r="E573" s="336">
        <v>12498.313658616007</v>
      </c>
      <c r="G573" s="234"/>
    </row>
    <row r="574" spans="2:7" s="159" customFormat="1" ht="15" customHeight="1" x14ac:dyDescent="0.2">
      <c r="B574" s="257" t="s">
        <v>234</v>
      </c>
      <c r="C574" s="270" t="s">
        <v>1714</v>
      </c>
      <c r="D574" s="267" t="s">
        <v>2</v>
      </c>
      <c r="E574" s="336">
        <v>487.55599964288342</v>
      </c>
      <c r="G574" s="234"/>
    </row>
    <row r="575" spans="2:7" s="159" customFormat="1" ht="15" customHeight="1" x14ac:dyDescent="0.2">
      <c r="B575" s="258" t="s">
        <v>233</v>
      </c>
      <c r="C575" s="271" t="s">
        <v>1715</v>
      </c>
      <c r="D575" s="267" t="s">
        <v>2</v>
      </c>
      <c r="E575" s="336">
        <v>525.48733389236827</v>
      </c>
      <c r="G575" s="234"/>
    </row>
    <row r="576" spans="2:7" s="159" customFormat="1" ht="15" customHeight="1" x14ac:dyDescent="0.2">
      <c r="B576" s="258" t="s">
        <v>232</v>
      </c>
      <c r="C576" s="271" t="s">
        <v>1716</v>
      </c>
      <c r="D576" s="267" t="s">
        <v>2</v>
      </c>
      <c r="E576" s="336">
        <v>616.9209169968243</v>
      </c>
      <c r="G576" s="234"/>
    </row>
    <row r="577" spans="2:7" s="159" customFormat="1" ht="15" customHeight="1" x14ac:dyDescent="0.2">
      <c r="B577" s="257" t="s">
        <v>231</v>
      </c>
      <c r="C577" s="270" t="s">
        <v>1717</v>
      </c>
      <c r="D577" s="267" t="s">
        <v>2</v>
      </c>
      <c r="E577" s="336">
        <v>752.38653082354915</v>
      </c>
      <c r="G577" s="234"/>
    </row>
    <row r="578" spans="2:7" s="159" customFormat="1" ht="15" customHeight="1" x14ac:dyDescent="0.2">
      <c r="B578" s="257" t="s">
        <v>230</v>
      </c>
      <c r="C578" s="270" t="s">
        <v>1718</v>
      </c>
      <c r="D578" s="267" t="s">
        <v>2</v>
      </c>
      <c r="E578" s="336">
        <v>804.6191948159327</v>
      </c>
      <c r="G578" s="234"/>
    </row>
    <row r="579" spans="2:7" s="159" customFormat="1" ht="15" customHeight="1" x14ac:dyDescent="0.2">
      <c r="B579" s="257" t="s">
        <v>252</v>
      </c>
      <c r="C579" s="270" t="s">
        <v>1719</v>
      </c>
      <c r="D579" s="267" t="s">
        <v>2</v>
      </c>
      <c r="E579" s="336">
        <v>282.3582677132602</v>
      </c>
      <c r="G579" s="234"/>
    </row>
    <row r="580" spans="2:7" s="159" customFormat="1" ht="15" customHeight="1" x14ac:dyDescent="0.2">
      <c r="B580" s="258" t="s">
        <v>229</v>
      </c>
      <c r="C580" s="273" t="s">
        <v>1758</v>
      </c>
      <c r="D580" s="267" t="s">
        <v>2</v>
      </c>
      <c r="E580" s="336">
        <v>392.02758811970051</v>
      </c>
      <c r="G580" s="234"/>
    </row>
    <row r="581" spans="2:7" s="159" customFormat="1" ht="15" customHeight="1" x14ac:dyDescent="0.2">
      <c r="B581" s="257" t="s">
        <v>228</v>
      </c>
      <c r="C581" s="270" t="s">
        <v>1720</v>
      </c>
      <c r="D581" s="267" t="s">
        <v>2</v>
      </c>
      <c r="E581" s="336">
        <v>935.66529124802094</v>
      </c>
      <c r="G581" s="234"/>
    </row>
    <row r="582" spans="2:7" s="159" customFormat="1" ht="15" customHeight="1" x14ac:dyDescent="0.2">
      <c r="B582" s="257" t="s">
        <v>251</v>
      </c>
      <c r="C582" s="270" t="s">
        <v>1721</v>
      </c>
      <c r="D582" s="267" t="s">
        <v>2</v>
      </c>
      <c r="E582" s="336">
        <v>280.6704275943743</v>
      </c>
      <c r="G582" s="234"/>
    </row>
    <row r="583" spans="2:7" s="159" customFormat="1" ht="15" customHeight="1" x14ac:dyDescent="0.2">
      <c r="B583" s="258" t="s">
        <v>250</v>
      </c>
      <c r="C583" s="273" t="s">
        <v>1722</v>
      </c>
      <c r="D583" s="267" t="s">
        <v>2</v>
      </c>
      <c r="E583" s="336">
        <v>453.07895557692973</v>
      </c>
      <c r="G583" s="234"/>
    </row>
    <row r="584" spans="2:7" s="159" customFormat="1" ht="15" customHeight="1" x14ac:dyDescent="0.2">
      <c r="B584" s="258" t="s">
        <v>211</v>
      </c>
      <c r="C584" s="271" t="s">
        <v>1723</v>
      </c>
      <c r="D584" s="267" t="s">
        <v>2</v>
      </c>
      <c r="E584" s="336">
        <v>8329.9256228478844</v>
      </c>
      <c r="G584" s="234"/>
    </row>
    <row r="585" spans="2:7" s="159" customFormat="1" ht="15" customHeight="1" x14ac:dyDescent="0.2">
      <c r="B585" s="257" t="s">
        <v>227</v>
      </c>
      <c r="C585" s="270" t="s">
        <v>1724</v>
      </c>
      <c r="D585" s="267" t="s">
        <v>2</v>
      </c>
      <c r="E585" s="336">
        <v>309.03104986173281</v>
      </c>
      <c r="G585" s="234"/>
    </row>
    <row r="586" spans="2:7" s="159" customFormat="1" ht="15" customHeight="1" x14ac:dyDescent="0.2">
      <c r="B586" s="257" t="s">
        <v>249</v>
      </c>
      <c r="C586" s="270" t="s">
        <v>1725</v>
      </c>
      <c r="D586" s="267" t="s">
        <v>2</v>
      </c>
      <c r="E586" s="336">
        <v>61.085935170703713</v>
      </c>
      <c r="G586" s="234"/>
    </row>
    <row r="587" spans="2:7" s="159" customFormat="1" ht="15" customHeight="1" x14ac:dyDescent="0.2">
      <c r="B587" s="257" t="s">
        <v>222</v>
      </c>
      <c r="C587" s="270" t="s">
        <v>1726</v>
      </c>
      <c r="D587" s="267" t="s">
        <v>3</v>
      </c>
      <c r="E587" s="336">
        <v>4733.4730269022457</v>
      </c>
      <c r="G587" s="234"/>
    </row>
    <row r="588" spans="2:7" s="159" customFormat="1" ht="15" customHeight="1" x14ac:dyDescent="0.2">
      <c r="B588" s="258" t="s">
        <v>221</v>
      </c>
      <c r="C588" s="271" t="s">
        <v>1727</v>
      </c>
      <c r="D588" s="267" t="s">
        <v>3</v>
      </c>
      <c r="E588" s="336">
        <v>8991.8944180464005</v>
      </c>
      <c r="G588" s="234"/>
    </row>
    <row r="589" spans="2:7" s="159" customFormat="1" ht="15" customHeight="1" x14ac:dyDescent="0.2">
      <c r="B589" s="257" t="s">
        <v>220</v>
      </c>
      <c r="C589" s="270" t="s">
        <v>1728</v>
      </c>
      <c r="D589" s="267" t="s">
        <v>3</v>
      </c>
      <c r="E589" s="336">
        <v>24425.108209130718</v>
      </c>
      <c r="G589" s="234"/>
    </row>
    <row r="590" spans="2:7" s="159" customFormat="1" ht="15" customHeight="1" x14ac:dyDescent="0.2">
      <c r="B590" s="257" t="s">
        <v>219</v>
      </c>
      <c r="C590" s="270" t="s">
        <v>1729</v>
      </c>
      <c r="D590" s="267" t="s">
        <v>3</v>
      </c>
      <c r="E590" s="336">
        <v>30818.739475638464</v>
      </c>
      <c r="G590" s="234"/>
    </row>
    <row r="591" spans="2:7" s="159" customFormat="1" ht="15" customHeight="1" x14ac:dyDescent="0.2">
      <c r="B591" s="257" t="s">
        <v>218</v>
      </c>
      <c r="C591" s="270" t="s">
        <v>1730</v>
      </c>
      <c r="D591" s="267" t="s">
        <v>3</v>
      </c>
      <c r="E591" s="336">
        <v>172.91885821592413</v>
      </c>
      <c r="G591" s="234"/>
    </row>
    <row r="592" spans="2:7" s="159" customFormat="1" ht="15" customHeight="1" x14ac:dyDescent="0.2">
      <c r="B592" s="258" t="s">
        <v>248</v>
      </c>
      <c r="C592" s="271" t="s">
        <v>1731</v>
      </c>
      <c r="D592" s="267" t="s">
        <v>2</v>
      </c>
      <c r="E592" s="336">
        <v>300.28237555446316</v>
      </c>
      <c r="G592" s="234"/>
    </row>
    <row r="593" spans="2:7" s="159" customFormat="1" ht="15" customHeight="1" x14ac:dyDescent="0.2">
      <c r="B593" s="258" t="s">
        <v>226</v>
      </c>
      <c r="C593" s="271" t="s">
        <v>1883</v>
      </c>
      <c r="D593" s="267" t="s">
        <v>2</v>
      </c>
      <c r="E593" s="336">
        <v>589.14332994308006</v>
      </c>
      <c r="G593" s="234"/>
    </row>
    <row r="594" spans="2:7" s="159" customFormat="1" ht="15" customHeight="1" x14ac:dyDescent="0.2">
      <c r="B594" s="258" t="s">
        <v>448</v>
      </c>
      <c r="C594" s="273" t="s">
        <v>449</v>
      </c>
      <c r="D594" s="267" t="s">
        <v>2</v>
      </c>
      <c r="E594" s="336">
        <v>56.726481714335506</v>
      </c>
      <c r="G594" s="234"/>
    </row>
    <row r="595" spans="2:7" s="159" customFormat="1" ht="15" customHeight="1" x14ac:dyDescent="0.2">
      <c r="B595" s="258" t="s">
        <v>446</v>
      </c>
      <c r="C595" s="273" t="s">
        <v>447</v>
      </c>
      <c r="D595" s="267" t="s">
        <v>2</v>
      </c>
      <c r="E595" s="336">
        <v>87.063880623166455</v>
      </c>
      <c r="G595" s="234"/>
    </row>
    <row r="596" spans="2:7" s="159" customFormat="1" ht="15" customHeight="1" x14ac:dyDescent="0.2">
      <c r="B596" s="258" t="s">
        <v>444</v>
      </c>
      <c r="C596" s="273" t="s">
        <v>1186</v>
      </c>
      <c r="D596" s="267" t="s">
        <v>2</v>
      </c>
      <c r="E596" s="336">
        <v>44.656321773121007</v>
      </c>
      <c r="G596" s="234"/>
    </row>
    <row r="597" spans="2:7" s="159" customFormat="1" ht="15" customHeight="1" x14ac:dyDescent="0.2">
      <c r="B597" s="258" t="s">
        <v>442</v>
      </c>
      <c r="C597" s="273" t="s">
        <v>443</v>
      </c>
      <c r="D597" s="267" t="s">
        <v>2</v>
      </c>
      <c r="E597" s="336">
        <v>59.2598353774694</v>
      </c>
      <c r="G597" s="234"/>
    </row>
    <row r="598" spans="2:7" s="159" customFormat="1" ht="15" customHeight="1" x14ac:dyDescent="0.2">
      <c r="B598" s="258" t="s">
        <v>440</v>
      </c>
      <c r="C598" s="273" t="s">
        <v>441</v>
      </c>
      <c r="D598" s="267" t="s">
        <v>2</v>
      </c>
      <c r="E598" s="336">
        <v>41.690075368119025</v>
      </c>
      <c r="G598" s="234"/>
    </row>
    <row r="599" spans="2:7" s="159" customFormat="1" ht="15" customHeight="1" x14ac:dyDescent="0.2">
      <c r="B599" s="258" t="s">
        <v>438</v>
      </c>
      <c r="C599" s="273" t="s">
        <v>1187</v>
      </c>
      <c r="D599" s="267" t="s">
        <v>2</v>
      </c>
      <c r="E599" s="336">
        <v>15.454450863974643</v>
      </c>
      <c r="G599" s="234"/>
    </row>
    <row r="600" spans="2:7" s="159" customFormat="1" ht="15" customHeight="1" x14ac:dyDescent="0.2">
      <c r="B600" s="258" t="s">
        <v>436</v>
      </c>
      <c r="C600" s="273" t="s">
        <v>1188</v>
      </c>
      <c r="D600" s="267" t="s">
        <v>2</v>
      </c>
      <c r="E600" s="336">
        <v>23.825491782863669</v>
      </c>
      <c r="G600" s="234"/>
    </row>
    <row r="601" spans="2:7" s="159" customFormat="1" ht="15" customHeight="1" x14ac:dyDescent="0.2">
      <c r="B601" s="258" t="s">
        <v>434</v>
      </c>
      <c r="C601" s="273" t="s">
        <v>1189</v>
      </c>
      <c r="D601" s="267" t="s">
        <v>2</v>
      </c>
      <c r="E601" s="336">
        <v>41.038474026711697</v>
      </c>
      <c r="G601" s="234"/>
    </row>
    <row r="602" spans="2:7" s="159" customFormat="1" ht="15" customHeight="1" x14ac:dyDescent="0.2">
      <c r="B602" s="258" t="s">
        <v>432</v>
      </c>
      <c r="C602" s="273" t="s">
        <v>1190</v>
      </c>
      <c r="D602" s="267" t="s">
        <v>2</v>
      </c>
      <c r="E602" s="336">
        <v>54.428433560451438</v>
      </c>
      <c r="G602" s="234"/>
    </row>
    <row r="603" spans="2:7" s="159" customFormat="1" ht="15" customHeight="1" x14ac:dyDescent="0.2">
      <c r="B603" s="258" t="s">
        <v>1191</v>
      </c>
      <c r="C603" s="273" t="s">
        <v>1192</v>
      </c>
      <c r="D603" s="267" t="s">
        <v>2</v>
      </c>
      <c r="E603" s="336">
        <v>510.44298639183751</v>
      </c>
      <c r="G603" s="234"/>
    </row>
    <row r="604" spans="2:7" s="159" customFormat="1" ht="15" customHeight="1" x14ac:dyDescent="0.2">
      <c r="B604" s="258" t="s">
        <v>430</v>
      </c>
      <c r="C604" s="273" t="s">
        <v>1193</v>
      </c>
      <c r="D604" s="267" t="s">
        <v>2</v>
      </c>
      <c r="E604" s="336">
        <v>11.646716094674145</v>
      </c>
      <c r="G604" s="234"/>
    </row>
    <row r="605" spans="2:7" s="159" customFormat="1" ht="15" customHeight="1" x14ac:dyDescent="0.2">
      <c r="B605" s="258" t="s">
        <v>428</v>
      </c>
      <c r="C605" s="273" t="s">
        <v>1194</v>
      </c>
      <c r="D605" s="267" t="s">
        <v>2</v>
      </c>
      <c r="E605" s="336">
        <v>15.742001750941933</v>
      </c>
      <c r="G605" s="234"/>
    </row>
    <row r="606" spans="2:7" s="159" customFormat="1" ht="15" customHeight="1" x14ac:dyDescent="0.2">
      <c r="B606" s="258" t="s">
        <v>426</v>
      </c>
      <c r="C606" s="273" t="s">
        <v>1195</v>
      </c>
      <c r="D606" s="267" t="s">
        <v>2</v>
      </c>
      <c r="E606" s="336">
        <v>242.81829300591298</v>
      </c>
      <c r="G606" s="234"/>
    </row>
    <row r="607" spans="2:7" s="159" customFormat="1" ht="15" customHeight="1" x14ac:dyDescent="0.2">
      <c r="B607" s="258" t="s">
        <v>424</v>
      </c>
      <c r="C607" s="273" t="s">
        <v>1196</v>
      </c>
      <c r="D607" s="267" t="s">
        <v>2</v>
      </c>
      <c r="E607" s="336">
        <v>55.07325376718812</v>
      </c>
      <c r="G607" s="234"/>
    </row>
    <row r="608" spans="2:7" s="159" customFormat="1" ht="15" customHeight="1" x14ac:dyDescent="0.2">
      <c r="B608" s="258" t="s">
        <v>422</v>
      </c>
      <c r="C608" s="273" t="s">
        <v>1197</v>
      </c>
      <c r="D608" s="267" t="s">
        <v>2</v>
      </c>
      <c r="E608" s="336">
        <v>87.878524705185598</v>
      </c>
      <c r="G608" s="234"/>
    </row>
    <row r="609" spans="2:7" s="159" customFormat="1" ht="15" customHeight="1" x14ac:dyDescent="0.2">
      <c r="B609" s="258" t="s">
        <v>420</v>
      </c>
      <c r="C609" s="273" t="s">
        <v>1198</v>
      </c>
      <c r="D609" s="267" t="s">
        <v>2</v>
      </c>
      <c r="E609" s="336">
        <v>98.062465731510557</v>
      </c>
      <c r="G609" s="234"/>
    </row>
    <row r="610" spans="2:7" s="159" customFormat="1" ht="15" customHeight="1" x14ac:dyDescent="0.2">
      <c r="B610" s="258" t="s">
        <v>418</v>
      </c>
      <c r="C610" s="273" t="s">
        <v>1199</v>
      </c>
      <c r="D610" s="267" t="s">
        <v>2</v>
      </c>
      <c r="E610" s="336">
        <v>26.265511726009439</v>
      </c>
      <c r="G610" s="234"/>
    </row>
    <row r="611" spans="2:7" s="159" customFormat="1" ht="15" customHeight="1" x14ac:dyDescent="0.2">
      <c r="B611" s="258" t="s">
        <v>416</v>
      </c>
      <c r="C611" s="273" t="s">
        <v>1200</v>
      </c>
      <c r="D611" s="267" t="s">
        <v>2</v>
      </c>
      <c r="E611" s="336">
        <v>40.215039793368206</v>
      </c>
      <c r="G611" s="234"/>
    </row>
    <row r="612" spans="2:7" s="159" customFormat="1" ht="15" customHeight="1" x14ac:dyDescent="0.2">
      <c r="B612" s="258" t="s">
        <v>414</v>
      </c>
      <c r="C612" s="273" t="s">
        <v>415</v>
      </c>
      <c r="D612" s="267" t="s">
        <v>2</v>
      </c>
      <c r="E612" s="336">
        <v>270.41038193659153</v>
      </c>
      <c r="G612" s="234"/>
    </row>
    <row r="613" spans="2:7" s="159" customFormat="1" ht="15" customHeight="1" x14ac:dyDescent="0.2">
      <c r="B613" s="258" t="s">
        <v>412</v>
      </c>
      <c r="C613" s="273" t="s">
        <v>413</v>
      </c>
      <c r="D613" s="267" t="s">
        <v>2</v>
      </c>
      <c r="E613" s="336">
        <v>346.0963778879447</v>
      </c>
      <c r="G613" s="234"/>
    </row>
    <row r="614" spans="2:7" s="159" customFormat="1" ht="15" customHeight="1" x14ac:dyDescent="0.2">
      <c r="B614" s="258" t="s">
        <v>410</v>
      </c>
      <c r="C614" s="273" t="s">
        <v>411</v>
      </c>
      <c r="D614" s="267" t="s">
        <v>2</v>
      </c>
      <c r="E614" s="336">
        <v>505.75087976792776</v>
      </c>
      <c r="G614" s="234"/>
    </row>
    <row r="615" spans="2:7" s="159" customFormat="1" ht="15" customHeight="1" x14ac:dyDescent="0.2">
      <c r="B615" s="258" t="s">
        <v>408</v>
      </c>
      <c r="C615" s="273" t="s">
        <v>1201</v>
      </c>
      <c r="D615" s="267" t="s">
        <v>2</v>
      </c>
      <c r="E615" s="336">
        <v>157.7380039394144</v>
      </c>
      <c r="G615" s="234"/>
    </row>
    <row r="616" spans="2:7" s="159" customFormat="1" ht="15" customHeight="1" x14ac:dyDescent="0.2">
      <c r="B616" s="257" t="s">
        <v>407</v>
      </c>
      <c r="C616" s="270" t="s">
        <v>1732</v>
      </c>
      <c r="D616" s="267" t="s">
        <v>2</v>
      </c>
      <c r="E616" s="336">
        <v>348.66670524095201</v>
      </c>
      <c r="G616" s="234"/>
    </row>
    <row r="617" spans="2:7" s="159" customFormat="1" ht="15" customHeight="1" x14ac:dyDescent="0.2">
      <c r="B617" s="257" t="s">
        <v>247</v>
      </c>
      <c r="C617" s="270" t="s">
        <v>1733</v>
      </c>
      <c r="D617" s="267" t="s">
        <v>2</v>
      </c>
      <c r="E617" s="336">
        <v>368.26625179842603</v>
      </c>
      <c r="G617" s="234"/>
    </row>
    <row r="618" spans="2:7" s="159" customFormat="1" ht="15" customHeight="1" x14ac:dyDescent="0.2">
      <c r="B618" s="262" t="s">
        <v>401</v>
      </c>
      <c r="C618" s="272" t="s">
        <v>1734</v>
      </c>
      <c r="D618" s="267" t="s">
        <v>4</v>
      </c>
      <c r="E618" s="336">
        <v>16549.897706339219</v>
      </c>
      <c r="G618" s="234"/>
    </row>
    <row r="619" spans="2:7" s="159" customFormat="1" ht="15" customHeight="1" x14ac:dyDescent="0.2">
      <c r="B619" s="261" t="s">
        <v>280</v>
      </c>
      <c r="C619" s="274" t="s">
        <v>1735</v>
      </c>
      <c r="D619" s="267" t="s">
        <v>4</v>
      </c>
      <c r="E619" s="336">
        <v>18160.381003792456</v>
      </c>
      <c r="G619" s="234"/>
    </row>
    <row r="620" spans="2:7" s="159" customFormat="1" ht="15" customHeight="1" x14ac:dyDescent="0.2">
      <c r="B620" s="258" t="s">
        <v>203</v>
      </c>
      <c r="C620" s="271" t="s">
        <v>1736</v>
      </c>
      <c r="D620" s="267" t="s">
        <v>3</v>
      </c>
      <c r="E620" s="336">
        <v>332.60227432841248</v>
      </c>
      <c r="G620" s="234"/>
    </row>
    <row r="621" spans="2:7" s="159" customFormat="1" ht="15" customHeight="1" x14ac:dyDescent="0.2">
      <c r="B621" s="258" t="s">
        <v>202</v>
      </c>
      <c r="C621" s="271" t="s">
        <v>1737</v>
      </c>
      <c r="D621" s="267" t="s">
        <v>3</v>
      </c>
      <c r="E621" s="336">
        <v>505.84465941484632</v>
      </c>
      <c r="G621" s="234"/>
    </row>
    <row r="622" spans="2:7" s="159" customFormat="1" ht="15" customHeight="1" x14ac:dyDescent="0.2">
      <c r="B622" s="258" t="s">
        <v>208</v>
      </c>
      <c r="C622" s="271" t="s">
        <v>1738</v>
      </c>
      <c r="D622" s="267" t="s">
        <v>3</v>
      </c>
      <c r="E622" s="336">
        <v>238.60628583878341</v>
      </c>
      <c r="G622" s="234"/>
    </row>
    <row r="623" spans="2:7" s="159" customFormat="1" ht="15" customHeight="1" x14ac:dyDescent="0.2">
      <c r="B623" s="257" t="s">
        <v>196</v>
      </c>
      <c r="C623" s="270" t="s">
        <v>1739</v>
      </c>
      <c r="D623" s="267" t="s">
        <v>4</v>
      </c>
      <c r="E623" s="336">
        <v>144.9038449784118</v>
      </c>
      <c r="G623" s="234"/>
    </row>
    <row r="624" spans="2:7" s="159" customFormat="1" ht="15" customHeight="1" x14ac:dyDescent="0.2">
      <c r="B624" s="257" t="s">
        <v>195</v>
      </c>
      <c r="C624" s="270" t="s">
        <v>1740</v>
      </c>
      <c r="D624" s="267" t="s">
        <v>4</v>
      </c>
      <c r="E624" s="336">
        <v>138.62444007481429</v>
      </c>
      <c r="G624" s="234"/>
    </row>
    <row r="625" spans="2:7" s="159" customFormat="1" ht="15" customHeight="1" x14ac:dyDescent="0.2">
      <c r="B625" s="258" t="s">
        <v>207</v>
      </c>
      <c r="C625" s="271" t="s">
        <v>1741</v>
      </c>
      <c r="D625" s="267" t="s">
        <v>3</v>
      </c>
      <c r="E625" s="336">
        <v>250.63930994134554</v>
      </c>
      <c r="G625" s="234"/>
    </row>
    <row r="626" spans="2:7" s="159" customFormat="1" ht="15" customHeight="1" x14ac:dyDescent="0.2">
      <c r="B626" s="258" t="s">
        <v>205</v>
      </c>
      <c r="C626" s="271" t="s">
        <v>1742</v>
      </c>
      <c r="D626" s="267" t="s">
        <v>3</v>
      </c>
      <c r="E626" s="336">
        <v>279.45801646732218</v>
      </c>
      <c r="G626" s="234"/>
    </row>
    <row r="627" spans="2:7" s="159" customFormat="1" ht="15" customHeight="1" x14ac:dyDescent="0.2">
      <c r="B627" s="258" t="s">
        <v>199</v>
      </c>
      <c r="C627" s="271" t="s">
        <v>1743</v>
      </c>
      <c r="D627" s="267" t="s">
        <v>2</v>
      </c>
      <c r="E627" s="336">
        <v>50.906053291193047</v>
      </c>
      <c r="G627" s="234"/>
    </row>
    <row r="628" spans="2:7" s="159" customFormat="1" ht="15" customHeight="1" x14ac:dyDescent="0.2">
      <c r="B628" s="258" t="s">
        <v>198</v>
      </c>
      <c r="C628" s="271" t="s">
        <v>1744</v>
      </c>
      <c r="D628" s="267" t="s">
        <v>2</v>
      </c>
      <c r="E628" s="336">
        <v>128.22470402427297</v>
      </c>
      <c r="G628" s="234"/>
    </row>
    <row r="629" spans="2:7" s="159" customFormat="1" ht="15" customHeight="1" x14ac:dyDescent="0.2">
      <c r="B629" s="258" t="s">
        <v>188</v>
      </c>
      <c r="C629" s="271" t="s">
        <v>1745</v>
      </c>
      <c r="D629" s="267" t="s">
        <v>3</v>
      </c>
      <c r="E629" s="336">
        <v>1449.1196386418885</v>
      </c>
      <c r="G629" s="234"/>
    </row>
    <row r="630" spans="2:7" s="159" customFormat="1" ht="15" customHeight="1" x14ac:dyDescent="0.2">
      <c r="B630" s="258" t="s">
        <v>192</v>
      </c>
      <c r="C630" s="271" t="s">
        <v>1746</v>
      </c>
      <c r="D630" s="267" t="s">
        <v>3</v>
      </c>
      <c r="E630" s="336">
        <v>2116.2670462676829</v>
      </c>
      <c r="G630" s="234"/>
    </row>
    <row r="631" spans="2:7" s="159" customFormat="1" ht="15" customHeight="1" x14ac:dyDescent="0.2">
      <c r="B631" s="258" t="s">
        <v>187</v>
      </c>
      <c r="C631" s="271" t="s">
        <v>1747</v>
      </c>
      <c r="D631" s="267" t="s">
        <v>3</v>
      </c>
      <c r="E631" s="336">
        <v>1185.2120260183392</v>
      </c>
      <c r="G631" s="234"/>
    </row>
    <row r="632" spans="2:7" s="159" customFormat="1" ht="15" customHeight="1" x14ac:dyDescent="0.2">
      <c r="B632" s="258" t="s">
        <v>190</v>
      </c>
      <c r="C632" s="271" t="s">
        <v>1748</v>
      </c>
      <c r="D632" s="267" t="s">
        <v>3</v>
      </c>
      <c r="E632" s="336">
        <v>1091.6068493265989</v>
      </c>
      <c r="G632" s="234"/>
    </row>
    <row r="633" spans="2:7" s="159" customFormat="1" ht="15" customHeight="1" x14ac:dyDescent="0.2">
      <c r="B633" s="257" t="s">
        <v>186</v>
      </c>
      <c r="C633" s="270" t="s">
        <v>1749</v>
      </c>
      <c r="D633" s="267" t="s">
        <v>3</v>
      </c>
      <c r="E633" s="336">
        <v>2510.2229893918247</v>
      </c>
      <c r="G633" s="234"/>
    </row>
    <row r="634" spans="2:7" s="159" customFormat="1" ht="15" customHeight="1" x14ac:dyDescent="0.2">
      <c r="B634" s="257" t="s">
        <v>185</v>
      </c>
      <c r="C634" s="270" t="s">
        <v>1750</v>
      </c>
      <c r="D634" s="267" t="s">
        <v>3</v>
      </c>
      <c r="E634" s="336">
        <v>2604.8952381148761</v>
      </c>
      <c r="G634" s="234"/>
    </row>
    <row r="635" spans="2:7" s="159" customFormat="1" ht="15" customHeight="1" thickBot="1" x14ac:dyDescent="0.25">
      <c r="B635" s="264" t="s">
        <v>184</v>
      </c>
      <c r="C635" s="279" t="s">
        <v>1751</v>
      </c>
      <c r="D635" s="268" t="s">
        <v>3</v>
      </c>
      <c r="E635" s="337">
        <v>6442.7641446076477</v>
      </c>
      <c r="G635" s="234"/>
    </row>
    <row r="636" spans="2:7" s="159" customFormat="1" ht="15" customHeight="1" x14ac:dyDescent="0.2">
      <c r="B636" s="163"/>
      <c r="C636" s="163"/>
      <c r="D636" s="162"/>
      <c r="E636" s="236"/>
      <c r="G636" s="234"/>
    </row>
    <row r="637" spans="2:7" s="159" customFormat="1" ht="15" customHeight="1" x14ac:dyDescent="0.2">
      <c r="B637" s="163"/>
      <c r="C637" s="163"/>
      <c r="D637" s="162"/>
      <c r="E637" s="289">
        <f>SUM(E8:E636)</f>
        <v>598300429.20710886</v>
      </c>
      <c r="F637" s="227"/>
      <c r="G637" s="234"/>
    </row>
    <row r="638" spans="2:7" s="159" customFormat="1" ht="15" customHeight="1" x14ac:dyDescent="0.2">
      <c r="B638" s="163"/>
      <c r="C638" s="163"/>
      <c r="D638" s="162"/>
      <c r="E638" s="236"/>
    </row>
    <row r="639" spans="2:7" s="159" customFormat="1" ht="15" customHeight="1" x14ac:dyDescent="0.2">
      <c r="B639" s="163"/>
      <c r="C639" s="163"/>
      <c r="D639" s="162"/>
      <c r="E639" s="236"/>
    </row>
    <row r="640" spans="2:7" s="159" customFormat="1" ht="15" customHeight="1" x14ac:dyDescent="0.2">
      <c r="B640" s="163"/>
      <c r="C640" s="163"/>
      <c r="D640" s="162"/>
      <c r="E640" s="236"/>
    </row>
    <row r="641" spans="2:5" s="159" customFormat="1" ht="15" customHeight="1" x14ac:dyDescent="0.2">
      <c r="B641" s="163"/>
      <c r="C641" s="163"/>
      <c r="D641" s="162"/>
      <c r="E641" s="236"/>
    </row>
    <row r="642" spans="2:5" s="159" customFormat="1" ht="15" customHeight="1" x14ac:dyDescent="0.2">
      <c r="B642" s="163"/>
      <c r="C642" s="163"/>
      <c r="D642" s="162"/>
      <c r="E642" s="236"/>
    </row>
    <row r="643" spans="2:5" s="159" customFormat="1" ht="15" customHeight="1" x14ac:dyDescent="0.2">
      <c r="B643" s="163"/>
      <c r="C643" s="163"/>
      <c r="D643" s="162"/>
      <c r="E643" s="236"/>
    </row>
    <row r="644" spans="2:5" s="159" customFormat="1" ht="15" customHeight="1" x14ac:dyDescent="0.2">
      <c r="B644" s="163"/>
      <c r="C644" s="163"/>
      <c r="D644" s="162"/>
      <c r="E644" s="236"/>
    </row>
    <row r="645" spans="2:5" s="159" customFormat="1" ht="15" customHeight="1" x14ac:dyDescent="0.2">
      <c r="B645" s="163"/>
      <c r="C645" s="163"/>
      <c r="D645" s="162"/>
      <c r="E645" s="236"/>
    </row>
    <row r="646" spans="2:5" s="159" customFormat="1" ht="15" customHeight="1" x14ac:dyDescent="0.2">
      <c r="B646" s="163"/>
      <c r="C646" s="163"/>
      <c r="D646" s="162"/>
      <c r="E646" s="236"/>
    </row>
    <row r="647" spans="2:5" s="159" customFormat="1" ht="15" customHeight="1" x14ac:dyDescent="0.2">
      <c r="B647" s="163"/>
      <c r="C647" s="163"/>
      <c r="D647" s="162"/>
      <c r="E647" s="236"/>
    </row>
    <row r="648" spans="2:5" s="159" customFormat="1" ht="15" customHeight="1" x14ac:dyDescent="0.2">
      <c r="B648" s="163"/>
      <c r="C648" s="163"/>
      <c r="D648" s="162"/>
      <c r="E648" s="236"/>
    </row>
    <row r="649" spans="2:5" s="159" customFormat="1" ht="15" customHeight="1" x14ac:dyDescent="0.2">
      <c r="B649" s="163"/>
      <c r="C649" s="163"/>
      <c r="D649" s="162"/>
      <c r="E649" s="236"/>
    </row>
    <row r="650" spans="2:5" s="159" customFormat="1" ht="15" customHeight="1" x14ac:dyDescent="0.2">
      <c r="B650" s="163"/>
      <c r="C650" s="163"/>
      <c r="D650" s="162"/>
      <c r="E650" s="236"/>
    </row>
    <row r="651" spans="2:5" s="159" customFormat="1" ht="15" customHeight="1" x14ac:dyDescent="0.2">
      <c r="B651" s="163"/>
      <c r="C651" s="163"/>
      <c r="D651" s="162"/>
      <c r="E651" s="236"/>
    </row>
    <row r="652" spans="2:5" s="159" customFormat="1" ht="15" customHeight="1" x14ac:dyDescent="0.2">
      <c r="B652" s="163"/>
      <c r="C652" s="163"/>
      <c r="D652" s="162"/>
      <c r="E652" s="236"/>
    </row>
    <row r="653" spans="2:5" s="159" customFormat="1" ht="15" customHeight="1" x14ac:dyDescent="0.2">
      <c r="B653" s="163"/>
      <c r="C653" s="163"/>
      <c r="D653" s="162"/>
      <c r="E653" s="236"/>
    </row>
    <row r="654" spans="2:5" s="159" customFormat="1" ht="15" customHeight="1" x14ac:dyDescent="0.2">
      <c r="B654" s="163"/>
      <c r="C654" s="163"/>
      <c r="D654" s="162"/>
      <c r="E654" s="236"/>
    </row>
    <row r="655" spans="2:5" s="159" customFormat="1" ht="15" customHeight="1" x14ac:dyDescent="0.2">
      <c r="B655" s="163"/>
      <c r="C655" s="163"/>
      <c r="D655" s="162"/>
      <c r="E655" s="236"/>
    </row>
    <row r="656" spans="2:5" s="159" customFormat="1" ht="15" customHeight="1" x14ac:dyDescent="0.2">
      <c r="B656" s="163"/>
      <c r="C656" s="163"/>
      <c r="D656" s="162"/>
      <c r="E656" s="236"/>
    </row>
    <row r="657" spans="2:5" s="159" customFormat="1" ht="15" customHeight="1" x14ac:dyDescent="0.2">
      <c r="B657" s="163"/>
      <c r="C657" s="163"/>
      <c r="D657" s="162"/>
      <c r="E657" s="236"/>
    </row>
    <row r="658" spans="2:5" s="159" customFormat="1" ht="15" customHeight="1" x14ac:dyDescent="0.2">
      <c r="B658" s="163"/>
      <c r="C658" s="163"/>
      <c r="D658" s="162"/>
      <c r="E658" s="236"/>
    </row>
    <row r="659" spans="2:5" s="159" customFormat="1" ht="15" customHeight="1" x14ac:dyDescent="0.2">
      <c r="B659" s="163"/>
      <c r="C659" s="163"/>
      <c r="D659" s="162"/>
      <c r="E659" s="236"/>
    </row>
    <row r="660" spans="2:5" s="159" customFormat="1" ht="15" customHeight="1" x14ac:dyDescent="0.2">
      <c r="B660" s="163"/>
      <c r="C660" s="163"/>
      <c r="D660" s="162"/>
      <c r="E660" s="236"/>
    </row>
    <row r="661" spans="2:5" s="159" customFormat="1" ht="15" customHeight="1" x14ac:dyDescent="0.2">
      <c r="B661" s="163"/>
      <c r="C661" s="163"/>
      <c r="D661" s="162"/>
      <c r="E661" s="236"/>
    </row>
    <row r="662" spans="2:5" s="159" customFormat="1" ht="15" customHeight="1" x14ac:dyDescent="0.2">
      <c r="B662" s="163"/>
      <c r="C662" s="163"/>
      <c r="D662" s="162"/>
      <c r="E662" s="236"/>
    </row>
    <row r="663" spans="2:5" s="159" customFormat="1" ht="15" customHeight="1" x14ac:dyDescent="0.2">
      <c r="B663" s="163"/>
      <c r="C663" s="163"/>
      <c r="D663" s="162"/>
      <c r="E663" s="236"/>
    </row>
    <row r="664" spans="2:5" s="159" customFormat="1" ht="15" customHeight="1" x14ac:dyDescent="0.2">
      <c r="B664" s="163"/>
      <c r="C664" s="163"/>
      <c r="D664" s="162"/>
      <c r="E664" s="236"/>
    </row>
    <row r="665" spans="2:5" s="159" customFormat="1" ht="15" customHeight="1" x14ac:dyDescent="0.2">
      <c r="B665" s="163"/>
      <c r="C665" s="163"/>
      <c r="D665" s="162"/>
      <c r="E665" s="236"/>
    </row>
    <row r="666" spans="2:5" s="159" customFormat="1" ht="15" customHeight="1" x14ac:dyDescent="0.2">
      <c r="B666" s="163"/>
      <c r="C666" s="163"/>
      <c r="D666" s="162"/>
      <c r="E666" s="236"/>
    </row>
    <row r="667" spans="2:5" s="159" customFormat="1" ht="15" customHeight="1" x14ac:dyDescent="0.2">
      <c r="B667" s="163"/>
      <c r="C667" s="163"/>
      <c r="D667" s="162"/>
      <c r="E667" s="236"/>
    </row>
    <row r="668" spans="2:5" s="159" customFormat="1" ht="15" customHeight="1" x14ac:dyDescent="0.2">
      <c r="B668" s="163"/>
      <c r="C668" s="163"/>
      <c r="D668" s="162"/>
      <c r="E668" s="236"/>
    </row>
    <row r="669" spans="2:5" s="159" customFormat="1" ht="15" customHeight="1" x14ac:dyDescent="0.2">
      <c r="B669" s="163"/>
      <c r="C669" s="163"/>
      <c r="D669" s="162"/>
      <c r="E669" s="236"/>
    </row>
    <row r="670" spans="2:5" s="159" customFormat="1" ht="15" customHeight="1" x14ac:dyDescent="0.2">
      <c r="B670" s="163"/>
      <c r="C670" s="163"/>
      <c r="D670" s="162"/>
      <c r="E670" s="236"/>
    </row>
    <row r="671" spans="2:5" s="159" customFormat="1" ht="15" customHeight="1" x14ac:dyDescent="0.2">
      <c r="B671" s="163"/>
      <c r="C671" s="163"/>
      <c r="D671" s="162"/>
      <c r="E671" s="236"/>
    </row>
    <row r="672" spans="2:5" s="159" customFormat="1" ht="15" customHeight="1" x14ac:dyDescent="0.2">
      <c r="B672" s="163"/>
      <c r="C672" s="163"/>
      <c r="D672" s="162"/>
      <c r="E672" s="236"/>
    </row>
    <row r="673" spans="2:5" s="159" customFormat="1" ht="15" customHeight="1" x14ac:dyDescent="0.2">
      <c r="B673" s="163"/>
      <c r="C673" s="163"/>
      <c r="D673" s="162"/>
      <c r="E673" s="236"/>
    </row>
    <row r="674" spans="2:5" s="159" customFormat="1" ht="15" customHeight="1" x14ac:dyDescent="0.2">
      <c r="B674" s="163"/>
      <c r="C674" s="163"/>
      <c r="D674" s="162"/>
      <c r="E674" s="236"/>
    </row>
    <row r="675" spans="2:5" s="159" customFormat="1" ht="15" customHeight="1" x14ac:dyDescent="0.2">
      <c r="B675" s="166"/>
      <c r="C675" s="167"/>
      <c r="D675" s="162"/>
      <c r="E675" s="236"/>
    </row>
    <row r="676" spans="2:5" s="159" customFormat="1" ht="15" customHeight="1" x14ac:dyDescent="0.2">
      <c r="B676" s="166"/>
      <c r="C676" s="167"/>
      <c r="D676" s="162"/>
      <c r="E676" s="236"/>
    </row>
    <row r="677" spans="2:5" s="159" customFormat="1" ht="15" customHeight="1" x14ac:dyDescent="0.2">
      <c r="B677" s="166"/>
      <c r="C677" s="167"/>
      <c r="D677" s="162"/>
      <c r="E677" s="236"/>
    </row>
    <row r="678" spans="2:5" s="159" customFormat="1" ht="15" customHeight="1" x14ac:dyDescent="0.2">
      <c r="B678" s="163"/>
      <c r="C678" s="163"/>
      <c r="D678" s="162"/>
      <c r="E678" s="236"/>
    </row>
    <row r="679" spans="2:5" s="159" customFormat="1" ht="15" customHeight="1" x14ac:dyDescent="0.2">
      <c r="B679" s="163"/>
      <c r="C679" s="163"/>
      <c r="D679" s="162"/>
      <c r="E679" s="236"/>
    </row>
    <row r="680" spans="2:5" s="159" customFormat="1" ht="15" customHeight="1" x14ac:dyDescent="0.2">
      <c r="B680" s="163"/>
      <c r="C680" s="163"/>
      <c r="D680" s="162"/>
      <c r="E680" s="236"/>
    </row>
    <row r="681" spans="2:5" s="159" customFormat="1" ht="15" customHeight="1" x14ac:dyDescent="0.2">
      <c r="B681" s="163"/>
      <c r="C681" s="163"/>
      <c r="D681" s="162"/>
      <c r="E681" s="236"/>
    </row>
    <row r="682" spans="2:5" s="159" customFormat="1" ht="15" customHeight="1" x14ac:dyDescent="0.2">
      <c r="B682" s="163"/>
      <c r="C682" s="163"/>
      <c r="D682" s="162"/>
      <c r="E682" s="236"/>
    </row>
    <row r="683" spans="2:5" s="159" customFormat="1" ht="15" customHeight="1" x14ac:dyDescent="0.2">
      <c r="B683" s="163"/>
      <c r="C683" s="163"/>
      <c r="D683" s="162"/>
      <c r="E683" s="236"/>
    </row>
    <row r="684" spans="2:5" s="159" customFormat="1" ht="15" customHeight="1" x14ac:dyDescent="0.2">
      <c r="B684" s="163"/>
      <c r="C684" s="163"/>
      <c r="D684" s="162"/>
      <c r="E684" s="236"/>
    </row>
    <row r="685" spans="2:5" s="159" customFormat="1" ht="15" customHeight="1" x14ac:dyDescent="0.2">
      <c r="B685" s="163"/>
      <c r="C685" s="163"/>
      <c r="D685" s="162"/>
      <c r="E685" s="236"/>
    </row>
    <row r="686" spans="2:5" s="159" customFormat="1" ht="15" customHeight="1" x14ac:dyDescent="0.2">
      <c r="B686" s="163"/>
      <c r="C686" s="163"/>
      <c r="D686" s="162"/>
      <c r="E686" s="236"/>
    </row>
    <row r="687" spans="2:5" s="159" customFormat="1" ht="15" customHeight="1" x14ac:dyDescent="0.2">
      <c r="B687" s="163"/>
      <c r="C687" s="163"/>
      <c r="D687" s="162"/>
      <c r="E687" s="236"/>
    </row>
    <row r="688" spans="2:5" s="159" customFormat="1" ht="15" customHeight="1" x14ac:dyDescent="0.2">
      <c r="B688" s="163"/>
      <c r="C688" s="163"/>
      <c r="D688" s="162"/>
      <c r="E688" s="236"/>
    </row>
    <row r="689" spans="2:5" s="159" customFormat="1" ht="15" customHeight="1" x14ac:dyDescent="0.2">
      <c r="B689" s="163"/>
      <c r="C689" s="163"/>
      <c r="D689" s="162"/>
      <c r="E689" s="236"/>
    </row>
    <row r="690" spans="2:5" s="159" customFormat="1" ht="15" customHeight="1" x14ac:dyDescent="0.2">
      <c r="B690" s="163"/>
      <c r="C690" s="163"/>
      <c r="D690" s="162"/>
      <c r="E690" s="236"/>
    </row>
    <row r="691" spans="2:5" s="159" customFormat="1" ht="15" customHeight="1" x14ac:dyDescent="0.2">
      <c r="B691" s="163"/>
      <c r="C691" s="163"/>
      <c r="D691" s="162"/>
      <c r="E691" s="236"/>
    </row>
    <row r="692" spans="2:5" s="159" customFormat="1" ht="15" customHeight="1" x14ac:dyDescent="0.2">
      <c r="B692" s="163"/>
      <c r="C692" s="163"/>
      <c r="D692" s="162"/>
      <c r="E692" s="236"/>
    </row>
    <row r="693" spans="2:5" s="159" customFormat="1" ht="15" customHeight="1" x14ac:dyDescent="0.2">
      <c r="B693" s="163"/>
      <c r="C693" s="163"/>
      <c r="D693" s="162"/>
      <c r="E693" s="236"/>
    </row>
    <row r="694" spans="2:5" s="159" customFormat="1" ht="15" customHeight="1" x14ac:dyDescent="0.2">
      <c r="B694" s="163"/>
      <c r="C694" s="163"/>
      <c r="D694" s="162"/>
      <c r="E694" s="236"/>
    </row>
    <row r="695" spans="2:5" s="159" customFormat="1" ht="15" customHeight="1" x14ac:dyDescent="0.2">
      <c r="B695" s="163"/>
      <c r="C695" s="163"/>
      <c r="D695" s="162"/>
      <c r="E695" s="236"/>
    </row>
    <row r="696" spans="2:5" s="159" customFormat="1" ht="15" customHeight="1" x14ac:dyDescent="0.2">
      <c r="B696" s="163"/>
      <c r="C696" s="163"/>
      <c r="D696" s="162"/>
      <c r="E696" s="236"/>
    </row>
    <row r="697" spans="2:5" s="159" customFormat="1" ht="15" customHeight="1" x14ac:dyDescent="0.2">
      <c r="B697" s="163"/>
      <c r="C697" s="163"/>
      <c r="D697" s="162"/>
      <c r="E697" s="236"/>
    </row>
    <row r="698" spans="2:5" s="159" customFormat="1" ht="15" customHeight="1" x14ac:dyDescent="0.2">
      <c r="B698" s="163"/>
      <c r="C698" s="163"/>
      <c r="D698" s="162"/>
      <c r="E698" s="236"/>
    </row>
    <row r="699" spans="2:5" s="159" customFormat="1" ht="15" customHeight="1" x14ac:dyDescent="0.2">
      <c r="B699" s="163"/>
      <c r="C699" s="163"/>
      <c r="D699" s="162"/>
      <c r="E699" s="236"/>
    </row>
    <row r="700" spans="2:5" s="159" customFormat="1" ht="15" customHeight="1" x14ac:dyDescent="0.2">
      <c r="B700" s="163"/>
      <c r="C700" s="163"/>
      <c r="D700" s="162"/>
      <c r="E700" s="236"/>
    </row>
    <row r="701" spans="2:5" s="159" customFormat="1" ht="15" customHeight="1" x14ac:dyDescent="0.2">
      <c r="B701" s="163"/>
      <c r="C701" s="163"/>
      <c r="D701" s="162"/>
      <c r="E701" s="236"/>
    </row>
    <row r="702" spans="2:5" s="159" customFormat="1" ht="15" customHeight="1" x14ac:dyDescent="0.2">
      <c r="B702" s="163"/>
      <c r="C702" s="163"/>
      <c r="D702" s="162"/>
      <c r="E702" s="236"/>
    </row>
    <row r="703" spans="2:5" s="159" customFormat="1" ht="15" customHeight="1" x14ac:dyDescent="0.2">
      <c r="B703" s="163"/>
      <c r="C703" s="163"/>
      <c r="D703" s="162"/>
      <c r="E703" s="236"/>
    </row>
    <row r="704" spans="2:5" s="159" customFormat="1" ht="15" customHeight="1" x14ac:dyDescent="0.2">
      <c r="B704" s="163"/>
      <c r="C704" s="163"/>
      <c r="D704" s="162"/>
      <c r="E704" s="236"/>
    </row>
    <row r="705" spans="2:5" s="159" customFormat="1" ht="15" customHeight="1" x14ac:dyDescent="0.2">
      <c r="B705" s="163"/>
      <c r="C705" s="163"/>
      <c r="D705" s="162"/>
      <c r="E705" s="236"/>
    </row>
    <row r="706" spans="2:5" s="159" customFormat="1" ht="15" customHeight="1" x14ac:dyDescent="0.2">
      <c r="B706" s="163"/>
      <c r="C706" s="163"/>
      <c r="D706" s="162"/>
      <c r="E706" s="236"/>
    </row>
    <row r="707" spans="2:5" s="159" customFormat="1" ht="15" customHeight="1" x14ac:dyDescent="0.2">
      <c r="B707" s="163"/>
      <c r="C707" s="163"/>
      <c r="D707" s="162"/>
      <c r="E707" s="236"/>
    </row>
    <row r="708" spans="2:5" s="159" customFormat="1" ht="15" customHeight="1" x14ac:dyDescent="0.2">
      <c r="B708" s="163"/>
      <c r="C708" s="163"/>
      <c r="D708" s="162"/>
      <c r="E708" s="236"/>
    </row>
    <row r="709" spans="2:5" s="159" customFormat="1" ht="15" customHeight="1" x14ac:dyDescent="0.2">
      <c r="B709" s="163"/>
      <c r="C709" s="163"/>
      <c r="D709" s="162"/>
      <c r="E709" s="236"/>
    </row>
    <row r="710" spans="2:5" s="159" customFormat="1" ht="15" customHeight="1" x14ac:dyDescent="0.2">
      <c r="B710" s="163"/>
      <c r="C710" s="163"/>
      <c r="D710" s="162"/>
      <c r="E710" s="236"/>
    </row>
    <row r="711" spans="2:5" s="159" customFormat="1" ht="15" customHeight="1" x14ac:dyDescent="0.2">
      <c r="B711" s="163"/>
      <c r="C711" s="163"/>
      <c r="D711" s="162"/>
      <c r="E711" s="236"/>
    </row>
    <row r="712" spans="2:5" s="159" customFormat="1" ht="15" customHeight="1" x14ac:dyDescent="0.2">
      <c r="B712" s="163"/>
      <c r="C712" s="163"/>
      <c r="D712" s="162"/>
      <c r="E712" s="236"/>
    </row>
    <row r="713" spans="2:5" s="159" customFormat="1" ht="15" customHeight="1" x14ac:dyDescent="0.2">
      <c r="B713" s="163"/>
      <c r="C713" s="163"/>
      <c r="D713" s="162"/>
      <c r="E713" s="236"/>
    </row>
    <row r="714" spans="2:5" s="159" customFormat="1" ht="15" customHeight="1" x14ac:dyDescent="0.2">
      <c r="B714" s="163"/>
      <c r="C714" s="163"/>
      <c r="D714" s="162"/>
      <c r="E714" s="236"/>
    </row>
    <row r="715" spans="2:5" s="159" customFormat="1" ht="15" customHeight="1" x14ac:dyDescent="0.2">
      <c r="B715" s="163"/>
      <c r="C715" s="163"/>
      <c r="D715" s="162"/>
      <c r="E715" s="236"/>
    </row>
    <row r="716" spans="2:5" s="159" customFormat="1" ht="15" customHeight="1" x14ac:dyDescent="0.2">
      <c r="B716" s="163"/>
      <c r="C716" s="163"/>
      <c r="D716" s="162"/>
      <c r="E716" s="236"/>
    </row>
    <row r="717" spans="2:5" s="159" customFormat="1" ht="15" customHeight="1" x14ac:dyDescent="0.2">
      <c r="B717" s="163"/>
      <c r="C717" s="163"/>
      <c r="D717" s="162"/>
      <c r="E717" s="236"/>
    </row>
    <row r="718" spans="2:5" s="159" customFormat="1" ht="15" customHeight="1" x14ac:dyDescent="0.2">
      <c r="B718" s="163"/>
      <c r="C718" s="163"/>
      <c r="D718" s="162"/>
      <c r="E718" s="236"/>
    </row>
    <row r="719" spans="2:5" s="159" customFormat="1" ht="15" customHeight="1" x14ac:dyDescent="0.2">
      <c r="B719" s="163"/>
      <c r="C719" s="163"/>
      <c r="D719" s="162"/>
      <c r="E719" s="236"/>
    </row>
    <row r="720" spans="2:5" s="159" customFormat="1" ht="15" customHeight="1" x14ac:dyDescent="0.2">
      <c r="B720" s="163"/>
      <c r="C720" s="163"/>
      <c r="D720" s="162"/>
      <c r="E720" s="236"/>
    </row>
    <row r="721" spans="2:5" s="159" customFormat="1" ht="15" customHeight="1" x14ac:dyDescent="0.2">
      <c r="B721" s="163"/>
      <c r="C721" s="163"/>
      <c r="D721" s="162"/>
      <c r="E721" s="236"/>
    </row>
    <row r="722" spans="2:5" s="159" customFormat="1" ht="15" customHeight="1" x14ac:dyDescent="0.2">
      <c r="B722" s="163"/>
      <c r="C722" s="163"/>
      <c r="D722" s="162"/>
      <c r="E722" s="236"/>
    </row>
    <row r="723" spans="2:5" s="159" customFormat="1" ht="15" customHeight="1" x14ac:dyDescent="0.2">
      <c r="B723" s="163"/>
      <c r="C723" s="163"/>
      <c r="D723" s="162"/>
      <c r="E723" s="236"/>
    </row>
    <row r="724" spans="2:5" s="159" customFormat="1" ht="15" customHeight="1" x14ac:dyDescent="0.2">
      <c r="B724" s="163"/>
      <c r="C724" s="163"/>
      <c r="D724" s="162"/>
      <c r="E724" s="236"/>
    </row>
    <row r="725" spans="2:5" s="159" customFormat="1" ht="15" customHeight="1" x14ac:dyDescent="0.2">
      <c r="B725" s="163"/>
      <c r="C725" s="163"/>
      <c r="D725" s="162"/>
      <c r="E725" s="236"/>
    </row>
    <row r="726" spans="2:5" s="159" customFormat="1" ht="15" customHeight="1" x14ac:dyDescent="0.2">
      <c r="B726" s="163"/>
      <c r="C726" s="163"/>
      <c r="D726" s="162"/>
      <c r="E726" s="236"/>
    </row>
    <row r="727" spans="2:5" s="159" customFormat="1" ht="15" customHeight="1" x14ac:dyDescent="0.2">
      <c r="B727" s="163"/>
      <c r="C727" s="163"/>
      <c r="D727" s="162"/>
      <c r="E727" s="236"/>
    </row>
    <row r="728" spans="2:5" s="159" customFormat="1" ht="15" customHeight="1" x14ac:dyDescent="0.2">
      <c r="B728" s="163"/>
      <c r="C728" s="163"/>
      <c r="D728" s="162"/>
      <c r="E728" s="236"/>
    </row>
    <row r="729" spans="2:5" s="159" customFormat="1" ht="15" customHeight="1" x14ac:dyDescent="0.2">
      <c r="B729" s="163"/>
      <c r="C729" s="163"/>
      <c r="D729" s="162"/>
      <c r="E729" s="236"/>
    </row>
    <row r="730" spans="2:5" s="159" customFormat="1" ht="15" customHeight="1" x14ac:dyDescent="0.2">
      <c r="B730" s="163"/>
      <c r="C730" s="163"/>
      <c r="D730" s="162"/>
      <c r="E730" s="236"/>
    </row>
    <row r="731" spans="2:5" s="159" customFormat="1" ht="15" customHeight="1" x14ac:dyDescent="0.2">
      <c r="B731" s="163"/>
      <c r="C731" s="163"/>
      <c r="D731" s="162"/>
      <c r="E731" s="236"/>
    </row>
    <row r="732" spans="2:5" s="159" customFormat="1" ht="15" customHeight="1" x14ac:dyDescent="0.2">
      <c r="B732" s="163"/>
      <c r="C732" s="163"/>
      <c r="D732" s="162"/>
      <c r="E732" s="236"/>
    </row>
    <row r="733" spans="2:5" s="159" customFormat="1" ht="15" customHeight="1" x14ac:dyDescent="0.2">
      <c r="B733" s="163"/>
      <c r="C733" s="163"/>
      <c r="D733" s="162"/>
      <c r="E733" s="236"/>
    </row>
    <row r="734" spans="2:5" s="159" customFormat="1" ht="15" customHeight="1" x14ac:dyDescent="0.2">
      <c r="B734" s="163"/>
      <c r="C734" s="163"/>
      <c r="D734" s="162"/>
      <c r="E734" s="236"/>
    </row>
    <row r="735" spans="2:5" s="159" customFormat="1" ht="15" customHeight="1" x14ac:dyDescent="0.2">
      <c r="B735" s="163"/>
      <c r="C735" s="163"/>
      <c r="D735" s="162"/>
      <c r="E735" s="236"/>
    </row>
    <row r="736" spans="2:5" s="159" customFormat="1" ht="15" customHeight="1" x14ac:dyDescent="0.2">
      <c r="B736" s="163"/>
      <c r="C736" s="163"/>
      <c r="D736" s="162"/>
      <c r="E736" s="236"/>
    </row>
    <row r="737" spans="2:5" s="159" customFormat="1" ht="15" customHeight="1" x14ac:dyDescent="0.2">
      <c r="B737" s="158"/>
      <c r="C737" s="158"/>
      <c r="D737" s="157"/>
      <c r="E737" s="226"/>
    </row>
    <row r="738" spans="2:5" s="159" customFormat="1" ht="15" customHeight="1" x14ac:dyDescent="0.2">
      <c r="B738" s="158"/>
      <c r="C738" s="158"/>
      <c r="D738" s="157"/>
      <c r="E738" s="226"/>
    </row>
    <row r="739" spans="2:5" s="159" customFormat="1" ht="15" customHeight="1" x14ac:dyDescent="0.2">
      <c r="B739" s="158"/>
      <c r="C739" s="158"/>
      <c r="D739" s="157"/>
      <c r="E739" s="226"/>
    </row>
    <row r="740" spans="2:5" s="159" customFormat="1" ht="15" customHeight="1" x14ac:dyDescent="0.2">
      <c r="B740" s="158"/>
      <c r="C740" s="158"/>
      <c r="D740" s="157"/>
      <c r="E740" s="226"/>
    </row>
    <row r="741" spans="2:5" s="159" customFormat="1" ht="15" customHeight="1" x14ac:dyDescent="0.2">
      <c r="B741" s="158"/>
      <c r="C741" s="158"/>
      <c r="D741" s="157"/>
      <c r="E741" s="226"/>
    </row>
    <row r="742" spans="2:5" s="159" customFormat="1" ht="15" customHeight="1" x14ac:dyDescent="0.2">
      <c r="B742" s="158"/>
      <c r="C742" s="158"/>
      <c r="D742" s="157"/>
      <c r="E742" s="226"/>
    </row>
    <row r="743" spans="2:5" s="159" customFormat="1" ht="15" customHeight="1" x14ac:dyDescent="0.2">
      <c r="B743" s="158"/>
      <c r="C743" s="158"/>
      <c r="D743" s="157"/>
      <c r="E743" s="226"/>
    </row>
    <row r="744" spans="2:5" s="159" customFormat="1" ht="15" customHeight="1" x14ac:dyDescent="0.2">
      <c r="B744" s="158"/>
      <c r="C744" s="158"/>
      <c r="D744" s="157"/>
      <c r="E744" s="226"/>
    </row>
    <row r="745" spans="2:5" s="159" customFormat="1" ht="15" customHeight="1" x14ac:dyDescent="0.2">
      <c r="B745" s="158"/>
      <c r="C745" s="158"/>
      <c r="D745" s="157"/>
      <c r="E745" s="226"/>
    </row>
    <row r="746" spans="2:5" s="159" customFormat="1" ht="15" customHeight="1" x14ac:dyDescent="0.2">
      <c r="B746" s="158"/>
      <c r="C746" s="158"/>
      <c r="D746" s="157"/>
      <c r="E746" s="226"/>
    </row>
    <row r="747" spans="2:5" s="159" customFormat="1" ht="15" customHeight="1" x14ac:dyDescent="0.2">
      <c r="B747" s="158"/>
      <c r="C747" s="158"/>
      <c r="D747" s="157"/>
      <c r="E747" s="226"/>
    </row>
    <row r="748" spans="2:5" s="159" customFormat="1" ht="15" customHeight="1" x14ac:dyDescent="0.2">
      <c r="B748" s="158"/>
      <c r="C748" s="158"/>
      <c r="D748" s="157"/>
      <c r="E748" s="226"/>
    </row>
    <row r="749" spans="2:5" s="159" customFormat="1" ht="15" customHeight="1" x14ac:dyDescent="0.2">
      <c r="B749" s="158"/>
      <c r="C749" s="158"/>
      <c r="D749" s="157"/>
      <c r="E749" s="226"/>
    </row>
    <row r="750" spans="2:5" s="159" customFormat="1" ht="15" customHeight="1" x14ac:dyDescent="0.2">
      <c r="B750" s="158"/>
      <c r="C750" s="158"/>
      <c r="D750" s="157"/>
      <c r="E750" s="226"/>
    </row>
    <row r="751" spans="2:5" s="159" customFormat="1" ht="15" customHeight="1" x14ac:dyDescent="0.2">
      <c r="B751" s="158"/>
      <c r="C751" s="158"/>
      <c r="D751" s="157"/>
      <c r="E751" s="226"/>
    </row>
    <row r="752" spans="2:5" s="159" customFormat="1" ht="15" customHeight="1" x14ac:dyDescent="0.2">
      <c r="B752" s="158"/>
      <c r="C752" s="158"/>
      <c r="D752" s="157"/>
      <c r="E752" s="226"/>
    </row>
    <row r="753" spans="2:5" s="159" customFormat="1" ht="15" customHeight="1" x14ac:dyDescent="0.2">
      <c r="B753" s="158"/>
      <c r="C753" s="158"/>
      <c r="D753" s="157"/>
      <c r="E753" s="226"/>
    </row>
    <row r="754" spans="2:5" s="159" customFormat="1" ht="15" customHeight="1" x14ac:dyDescent="0.2">
      <c r="B754" s="158"/>
      <c r="C754" s="158"/>
      <c r="D754" s="157"/>
      <c r="E754" s="226"/>
    </row>
    <row r="755" spans="2:5" s="159" customFormat="1" ht="15" customHeight="1" x14ac:dyDescent="0.2">
      <c r="B755" s="158"/>
      <c r="C755" s="158"/>
      <c r="D755" s="157"/>
      <c r="E755" s="226"/>
    </row>
    <row r="756" spans="2:5" s="159" customFormat="1" ht="15" customHeight="1" x14ac:dyDescent="0.2">
      <c r="B756" s="158"/>
      <c r="C756" s="158"/>
      <c r="D756" s="157"/>
      <c r="E756" s="226"/>
    </row>
    <row r="757" spans="2:5" s="159" customFormat="1" ht="15" customHeight="1" x14ac:dyDescent="0.2">
      <c r="B757" s="158"/>
      <c r="C757" s="158"/>
      <c r="D757" s="157"/>
      <c r="E757" s="226"/>
    </row>
    <row r="758" spans="2:5" s="159" customFormat="1" ht="15" customHeight="1" x14ac:dyDescent="0.2">
      <c r="B758" s="158"/>
      <c r="C758" s="158"/>
      <c r="D758" s="157"/>
      <c r="E758" s="226"/>
    </row>
    <row r="759" spans="2:5" s="159" customFormat="1" ht="15" customHeight="1" x14ac:dyDescent="0.2">
      <c r="B759" s="158"/>
      <c r="C759" s="158"/>
      <c r="D759" s="157"/>
      <c r="E759" s="226"/>
    </row>
    <row r="760" spans="2:5" s="159" customFormat="1" ht="15" customHeight="1" x14ac:dyDescent="0.2">
      <c r="B760" s="158"/>
      <c r="C760" s="158"/>
      <c r="D760" s="157"/>
      <c r="E760" s="226"/>
    </row>
    <row r="761" spans="2:5" s="159" customFormat="1" ht="15" customHeight="1" x14ac:dyDescent="0.2">
      <c r="B761" s="158"/>
      <c r="C761" s="158"/>
      <c r="D761" s="157"/>
      <c r="E761" s="226"/>
    </row>
    <row r="762" spans="2:5" s="159" customFormat="1" ht="15" customHeight="1" x14ac:dyDescent="0.2">
      <c r="B762" s="158"/>
      <c r="C762" s="158"/>
      <c r="D762" s="157"/>
      <c r="E762" s="226"/>
    </row>
    <row r="763" spans="2:5" s="159" customFormat="1" ht="15" customHeight="1" x14ac:dyDescent="0.2">
      <c r="B763" s="158"/>
      <c r="C763" s="158"/>
      <c r="D763" s="157"/>
      <c r="E763" s="226"/>
    </row>
    <row r="764" spans="2:5" s="159" customFormat="1" ht="15" customHeight="1" x14ac:dyDescent="0.2">
      <c r="B764" s="158"/>
      <c r="C764" s="158"/>
      <c r="D764" s="157"/>
      <c r="E764" s="226"/>
    </row>
    <row r="765" spans="2:5" s="159" customFormat="1" ht="15" customHeight="1" x14ac:dyDescent="0.2">
      <c r="B765" s="158"/>
      <c r="C765" s="158"/>
      <c r="D765" s="157"/>
      <c r="E765" s="226"/>
    </row>
    <row r="766" spans="2:5" s="159" customFormat="1" ht="15" customHeight="1" x14ac:dyDescent="0.2">
      <c r="B766" s="158"/>
      <c r="C766" s="158"/>
      <c r="D766" s="157"/>
      <c r="E766" s="226"/>
    </row>
    <row r="767" spans="2:5" s="159" customFormat="1" ht="15" customHeight="1" x14ac:dyDescent="0.2">
      <c r="B767" s="158"/>
      <c r="C767" s="158"/>
      <c r="D767" s="157"/>
      <c r="E767" s="226"/>
    </row>
    <row r="768" spans="2:5" s="159" customFormat="1" ht="15" customHeight="1" x14ac:dyDescent="0.2">
      <c r="B768" s="158"/>
      <c r="C768" s="158"/>
      <c r="D768" s="157"/>
      <c r="E768" s="226"/>
    </row>
    <row r="769" spans="2:5" s="159" customFormat="1" ht="15" customHeight="1" x14ac:dyDescent="0.2">
      <c r="B769" s="158"/>
      <c r="C769" s="158"/>
      <c r="D769" s="157"/>
      <c r="E769" s="226"/>
    </row>
    <row r="770" spans="2:5" s="159" customFormat="1" ht="15" customHeight="1" x14ac:dyDescent="0.2">
      <c r="B770" s="158"/>
      <c r="C770" s="158"/>
      <c r="D770" s="157"/>
      <c r="E770" s="226"/>
    </row>
    <row r="771" spans="2:5" s="159" customFormat="1" ht="15" customHeight="1" x14ac:dyDescent="0.2">
      <c r="B771" s="158"/>
      <c r="C771" s="158"/>
      <c r="D771" s="157"/>
      <c r="E771" s="226"/>
    </row>
    <row r="772" spans="2:5" s="159" customFormat="1" ht="15" customHeight="1" x14ac:dyDescent="0.2">
      <c r="B772" s="158"/>
      <c r="C772" s="158"/>
      <c r="D772" s="157"/>
      <c r="E772" s="226"/>
    </row>
    <row r="773" spans="2:5" s="159" customFormat="1" ht="15" customHeight="1" x14ac:dyDescent="0.2">
      <c r="B773" s="158"/>
      <c r="C773" s="158"/>
      <c r="D773" s="157"/>
      <c r="E773" s="226"/>
    </row>
    <row r="774" spans="2:5" s="159" customFormat="1" ht="15" customHeight="1" x14ac:dyDescent="0.2">
      <c r="B774" s="158"/>
      <c r="C774" s="158"/>
      <c r="D774" s="157"/>
      <c r="E774" s="226"/>
    </row>
    <row r="775" spans="2:5" s="159" customFormat="1" ht="15" customHeight="1" x14ac:dyDescent="0.2">
      <c r="B775" s="158"/>
      <c r="C775" s="158"/>
      <c r="D775" s="157"/>
      <c r="E775" s="226"/>
    </row>
    <row r="776" spans="2:5" s="159" customFormat="1" ht="15" customHeight="1" x14ac:dyDescent="0.2">
      <c r="B776" s="158"/>
      <c r="C776" s="158"/>
      <c r="D776" s="157"/>
      <c r="E776" s="226"/>
    </row>
    <row r="777" spans="2:5" s="159" customFormat="1" ht="15" customHeight="1" x14ac:dyDescent="0.2">
      <c r="B777" s="158"/>
      <c r="C777" s="158"/>
      <c r="D777" s="157"/>
      <c r="E777" s="226"/>
    </row>
    <row r="778" spans="2:5" s="159" customFormat="1" ht="15" customHeight="1" x14ac:dyDescent="0.2">
      <c r="B778" s="158"/>
      <c r="C778" s="158"/>
      <c r="D778" s="157"/>
      <c r="E778" s="226"/>
    </row>
    <row r="779" spans="2:5" s="159" customFormat="1" ht="15" customHeight="1" x14ac:dyDescent="0.2">
      <c r="B779" s="158"/>
      <c r="C779" s="158"/>
      <c r="D779" s="157"/>
      <c r="E779" s="226"/>
    </row>
    <row r="780" spans="2:5" s="159" customFormat="1" ht="15" customHeight="1" x14ac:dyDescent="0.2">
      <c r="B780" s="158"/>
      <c r="C780" s="158"/>
      <c r="D780" s="157"/>
      <c r="E780" s="226"/>
    </row>
    <row r="781" spans="2:5" s="159" customFormat="1" ht="15" customHeight="1" x14ac:dyDescent="0.2">
      <c r="B781" s="158"/>
      <c r="C781" s="158"/>
      <c r="D781" s="157"/>
      <c r="E781" s="226"/>
    </row>
    <row r="782" spans="2:5" s="159" customFormat="1" ht="15" customHeight="1" x14ac:dyDescent="0.2">
      <c r="B782" s="158"/>
      <c r="C782" s="158"/>
      <c r="D782" s="157"/>
      <c r="E782" s="226"/>
    </row>
    <row r="783" spans="2:5" s="159" customFormat="1" ht="15" customHeight="1" x14ac:dyDescent="0.2">
      <c r="B783" s="158"/>
      <c r="C783" s="158"/>
      <c r="D783" s="157"/>
      <c r="E783" s="226"/>
    </row>
    <row r="784" spans="2:5" s="159" customFormat="1" ht="15" customHeight="1" x14ac:dyDescent="0.2">
      <c r="B784" s="158"/>
      <c r="C784" s="158"/>
      <c r="D784" s="157"/>
      <c r="E784" s="226"/>
    </row>
    <row r="785" spans="2:5" s="159" customFormat="1" ht="15" customHeight="1" x14ac:dyDescent="0.2">
      <c r="B785" s="158"/>
      <c r="C785" s="158"/>
      <c r="D785" s="157"/>
      <c r="E785" s="226"/>
    </row>
    <row r="786" spans="2:5" s="159" customFormat="1" ht="15" customHeight="1" x14ac:dyDescent="0.2">
      <c r="B786" s="158"/>
      <c r="C786" s="158"/>
      <c r="D786" s="157"/>
      <c r="E786" s="226"/>
    </row>
    <row r="787" spans="2:5" s="159" customFormat="1" ht="15" customHeight="1" x14ac:dyDescent="0.2">
      <c r="B787" s="158"/>
      <c r="C787" s="158"/>
      <c r="D787" s="157"/>
      <c r="E787" s="226"/>
    </row>
    <row r="788" spans="2:5" s="159" customFormat="1" ht="15" customHeight="1" x14ac:dyDescent="0.2">
      <c r="B788" s="158"/>
      <c r="C788" s="158"/>
      <c r="D788" s="157"/>
      <c r="E788" s="226"/>
    </row>
    <row r="789" spans="2:5" s="159" customFormat="1" ht="15" customHeight="1" x14ac:dyDescent="0.2">
      <c r="B789" s="158"/>
      <c r="C789" s="158"/>
      <c r="D789" s="157"/>
      <c r="E789" s="226"/>
    </row>
    <row r="790" spans="2:5" s="159" customFormat="1" ht="15" customHeight="1" x14ac:dyDescent="0.2">
      <c r="B790" s="158"/>
      <c r="C790" s="158"/>
      <c r="D790" s="157"/>
      <c r="E790" s="226"/>
    </row>
    <row r="791" spans="2:5" s="159" customFormat="1" ht="15" customHeight="1" x14ac:dyDescent="0.2">
      <c r="B791" s="158"/>
      <c r="C791" s="158"/>
      <c r="D791" s="157"/>
      <c r="E791" s="226"/>
    </row>
    <row r="792" spans="2:5" s="159" customFormat="1" ht="15" customHeight="1" x14ac:dyDescent="0.2">
      <c r="B792" s="158"/>
      <c r="C792" s="158"/>
      <c r="D792" s="157"/>
      <c r="E792" s="226"/>
    </row>
    <row r="793" spans="2:5" s="159" customFormat="1" ht="15" customHeight="1" x14ac:dyDescent="0.2">
      <c r="B793" s="158"/>
      <c r="C793" s="158"/>
      <c r="D793" s="157"/>
      <c r="E793" s="226"/>
    </row>
    <row r="794" spans="2:5" s="159" customFormat="1" ht="15" customHeight="1" x14ac:dyDescent="0.2">
      <c r="B794" s="158"/>
      <c r="C794" s="158"/>
      <c r="D794" s="157"/>
      <c r="E794" s="226"/>
    </row>
    <row r="795" spans="2:5" s="159" customFormat="1" ht="15" customHeight="1" x14ac:dyDescent="0.2">
      <c r="B795" s="158"/>
      <c r="C795" s="158"/>
      <c r="D795" s="157"/>
      <c r="E795" s="226"/>
    </row>
    <row r="796" spans="2:5" s="159" customFormat="1" ht="15" customHeight="1" x14ac:dyDescent="0.2">
      <c r="B796" s="158"/>
      <c r="C796" s="158"/>
      <c r="D796" s="157"/>
      <c r="E796" s="226"/>
    </row>
    <row r="797" spans="2:5" s="159" customFormat="1" ht="15" customHeight="1" x14ac:dyDescent="0.2">
      <c r="B797" s="158"/>
      <c r="C797" s="158"/>
      <c r="D797" s="157"/>
      <c r="E797" s="226"/>
    </row>
    <row r="798" spans="2:5" s="159" customFormat="1" ht="15" customHeight="1" x14ac:dyDescent="0.2">
      <c r="B798" s="158"/>
      <c r="C798" s="158"/>
      <c r="D798" s="157"/>
      <c r="E798" s="226"/>
    </row>
    <row r="799" spans="2:5" s="159" customFormat="1" ht="15" customHeight="1" x14ac:dyDescent="0.2">
      <c r="B799" s="158"/>
      <c r="C799" s="158"/>
      <c r="D799" s="157"/>
      <c r="E799" s="226"/>
    </row>
    <row r="800" spans="2:5" s="159" customFormat="1" ht="15" customHeight="1" x14ac:dyDescent="0.2">
      <c r="B800" s="158"/>
      <c r="C800" s="158"/>
      <c r="D800" s="157"/>
      <c r="E800" s="226"/>
    </row>
    <row r="801" spans="2:5" s="159" customFormat="1" ht="15" customHeight="1" x14ac:dyDescent="0.2">
      <c r="B801" s="158"/>
      <c r="C801" s="158"/>
      <c r="D801" s="157"/>
      <c r="E801" s="226"/>
    </row>
    <row r="802" spans="2:5" s="159" customFormat="1" ht="15" customHeight="1" x14ac:dyDescent="0.2">
      <c r="B802" s="158"/>
      <c r="C802" s="158"/>
      <c r="D802" s="157"/>
      <c r="E802" s="226"/>
    </row>
    <row r="803" spans="2:5" s="159" customFormat="1" ht="15" customHeight="1" x14ac:dyDescent="0.2">
      <c r="B803" s="158"/>
      <c r="C803" s="158"/>
      <c r="D803" s="157"/>
      <c r="E803" s="226"/>
    </row>
    <row r="804" spans="2:5" s="159" customFormat="1" ht="15" customHeight="1" x14ac:dyDescent="0.2">
      <c r="B804" s="158"/>
      <c r="C804" s="158"/>
      <c r="D804" s="157"/>
      <c r="E804" s="226"/>
    </row>
    <row r="805" spans="2:5" s="159" customFormat="1" ht="15" customHeight="1" x14ac:dyDescent="0.2">
      <c r="B805" s="158"/>
      <c r="C805" s="158"/>
      <c r="D805" s="157"/>
      <c r="E805" s="226"/>
    </row>
    <row r="806" spans="2:5" s="159" customFormat="1" ht="15" customHeight="1" x14ac:dyDescent="0.2">
      <c r="B806" s="158"/>
      <c r="C806" s="158"/>
      <c r="D806" s="157"/>
      <c r="E806" s="226"/>
    </row>
    <row r="807" spans="2:5" s="159" customFormat="1" ht="15" customHeight="1" x14ac:dyDescent="0.2">
      <c r="B807" s="158"/>
      <c r="C807" s="158"/>
      <c r="D807" s="157"/>
      <c r="E807" s="226"/>
    </row>
    <row r="808" spans="2:5" s="159" customFormat="1" ht="15" customHeight="1" x14ac:dyDescent="0.2">
      <c r="B808" s="158"/>
      <c r="C808" s="158"/>
      <c r="D808" s="157"/>
      <c r="E808" s="226"/>
    </row>
    <row r="809" spans="2:5" s="159" customFormat="1" ht="15" customHeight="1" x14ac:dyDescent="0.2">
      <c r="B809" s="158"/>
      <c r="C809" s="158"/>
      <c r="D809" s="157"/>
      <c r="E809" s="226"/>
    </row>
    <row r="810" spans="2:5" s="159" customFormat="1" ht="15" customHeight="1" x14ac:dyDescent="0.2">
      <c r="B810" s="158"/>
      <c r="C810" s="158"/>
      <c r="D810" s="157"/>
      <c r="E810" s="226"/>
    </row>
    <row r="811" spans="2:5" s="159" customFormat="1" ht="15" customHeight="1" x14ac:dyDescent="0.2">
      <c r="B811" s="158"/>
      <c r="C811" s="158"/>
      <c r="D811" s="157"/>
      <c r="E811" s="226"/>
    </row>
    <row r="812" spans="2:5" s="159" customFormat="1" ht="15" customHeight="1" x14ac:dyDescent="0.2">
      <c r="B812" s="158"/>
      <c r="C812" s="158"/>
      <c r="D812" s="157"/>
      <c r="E812" s="226"/>
    </row>
    <row r="813" spans="2:5" s="159" customFormat="1" ht="15" customHeight="1" x14ac:dyDescent="0.2">
      <c r="B813" s="158"/>
      <c r="C813" s="158"/>
      <c r="D813" s="157"/>
      <c r="E813" s="226"/>
    </row>
    <row r="814" spans="2:5" s="159" customFormat="1" ht="15" customHeight="1" x14ac:dyDescent="0.2">
      <c r="B814" s="158"/>
      <c r="C814" s="158"/>
      <c r="D814" s="157"/>
      <c r="E814" s="226"/>
    </row>
    <row r="815" spans="2:5" s="159" customFormat="1" ht="15" customHeight="1" x14ac:dyDescent="0.2">
      <c r="B815" s="158"/>
      <c r="C815" s="158"/>
      <c r="D815" s="157"/>
      <c r="E815" s="226"/>
    </row>
    <row r="816" spans="2:5" s="159" customFormat="1" ht="15" customHeight="1" x14ac:dyDescent="0.2">
      <c r="B816" s="158"/>
      <c r="C816" s="158"/>
      <c r="D816" s="157"/>
      <c r="E816" s="226"/>
    </row>
    <row r="817" spans="2:5" s="159" customFormat="1" ht="15" customHeight="1" x14ac:dyDescent="0.2">
      <c r="B817" s="158"/>
      <c r="C817" s="158"/>
      <c r="D817" s="157"/>
      <c r="E817" s="226"/>
    </row>
    <row r="818" spans="2:5" s="159" customFormat="1" ht="15" customHeight="1" x14ac:dyDescent="0.2">
      <c r="B818" s="158"/>
      <c r="C818" s="158"/>
      <c r="D818" s="157"/>
      <c r="E818" s="226"/>
    </row>
    <row r="819" spans="2:5" s="159" customFormat="1" ht="15" customHeight="1" x14ac:dyDescent="0.2">
      <c r="B819" s="158"/>
      <c r="C819" s="158"/>
      <c r="D819" s="157"/>
      <c r="E819" s="226"/>
    </row>
    <row r="820" spans="2:5" s="159" customFormat="1" ht="15" customHeight="1" x14ac:dyDescent="0.2">
      <c r="B820" s="158"/>
      <c r="C820" s="158"/>
      <c r="D820" s="157"/>
      <c r="E820" s="226"/>
    </row>
    <row r="821" spans="2:5" s="159" customFormat="1" ht="15" customHeight="1" x14ac:dyDescent="0.2">
      <c r="B821" s="158"/>
      <c r="C821" s="158"/>
      <c r="D821" s="157"/>
      <c r="E821" s="226"/>
    </row>
    <row r="822" spans="2:5" s="159" customFormat="1" ht="15" customHeight="1" x14ac:dyDescent="0.2">
      <c r="B822" s="158"/>
      <c r="C822" s="158"/>
      <c r="D822" s="157"/>
      <c r="E822" s="226"/>
    </row>
    <row r="823" spans="2:5" s="159" customFormat="1" ht="15" customHeight="1" x14ac:dyDescent="0.2">
      <c r="B823" s="158"/>
      <c r="C823" s="158"/>
      <c r="D823" s="157"/>
      <c r="E823" s="226"/>
    </row>
    <row r="824" spans="2:5" s="159" customFormat="1" ht="15" customHeight="1" x14ac:dyDescent="0.2">
      <c r="B824" s="158"/>
      <c r="C824" s="158"/>
      <c r="D824" s="157"/>
      <c r="E824" s="226"/>
    </row>
    <row r="825" spans="2:5" s="159" customFormat="1" ht="15" customHeight="1" x14ac:dyDescent="0.2">
      <c r="B825" s="158"/>
      <c r="C825" s="158"/>
      <c r="D825" s="157"/>
      <c r="E825" s="226"/>
    </row>
    <row r="826" spans="2:5" s="159" customFormat="1" ht="15" customHeight="1" x14ac:dyDescent="0.2">
      <c r="B826" s="158"/>
      <c r="C826" s="158"/>
      <c r="D826" s="157"/>
      <c r="E826" s="226"/>
    </row>
    <row r="827" spans="2:5" s="159" customFormat="1" ht="15" customHeight="1" x14ac:dyDescent="0.2">
      <c r="B827" s="158"/>
      <c r="C827" s="158"/>
      <c r="D827" s="157"/>
      <c r="E827" s="226"/>
    </row>
    <row r="828" spans="2:5" s="159" customFormat="1" ht="15" customHeight="1" x14ac:dyDescent="0.2">
      <c r="B828" s="158"/>
      <c r="C828" s="158"/>
      <c r="D828" s="157"/>
      <c r="E828" s="226"/>
    </row>
    <row r="829" spans="2:5" s="159" customFormat="1" ht="15" customHeight="1" x14ac:dyDescent="0.2">
      <c r="B829" s="158"/>
      <c r="C829" s="158"/>
      <c r="D829" s="157"/>
      <c r="E829" s="226"/>
    </row>
    <row r="830" spans="2:5" s="159" customFormat="1" ht="15" customHeight="1" x14ac:dyDescent="0.2">
      <c r="B830" s="158"/>
      <c r="C830" s="158"/>
      <c r="D830" s="157"/>
      <c r="E830" s="226"/>
    </row>
    <row r="831" spans="2:5" s="159" customFormat="1" ht="15" customHeight="1" x14ac:dyDescent="0.2">
      <c r="B831" s="158"/>
      <c r="C831" s="158"/>
      <c r="D831" s="157"/>
      <c r="E831" s="226"/>
    </row>
    <row r="832" spans="2:5" s="159" customFormat="1" ht="15" customHeight="1" x14ac:dyDescent="0.2">
      <c r="B832" s="158"/>
      <c r="C832" s="158"/>
      <c r="D832" s="157"/>
      <c r="E832" s="226"/>
    </row>
    <row r="833" spans="2:5" s="159" customFormat="1" ht="15" customHeight="1" x14ac:dyDescent="0.2">
      <c r="B833" s="158"/>
      <c r="C833" s="158"/>
      <c r="D833" s="157"/>
      <c r="E833" s="226"/>
    </row>
    <row r="834" spans="2:5" s="159" customFormat="1" ht="15" customHeight="1" x14ac:dyDescent="0.2">
      <c r="B834" s="158"/>
      <c r="C834" s="158"/>
      <c r="D834" s="157"/>
      <c r="E834" s="226"/>
    </row>
    <row r="835" spans="2:5" s="159" customFormat="1" ht="15" customHeight="1" x14ac:dyDescent="0.2">
      <c r="B835" s="158"/>
      <c r="C835" s="158"/>
      <c r="D835" s="157"/>
      <c r="E835" s="226"/>
    </row>
    <row r="836" spans="2:5" s="159" customFormat="1" ht="15" customHeight="1" x14ac:dyDescent="0.2">
      <c r="B836" s="158"/>
      <c r="C836" s="158"/>
      <c r="D836" s="157"/>
      <c r="E836" s="226"/>
    </row>
    <row r="837" spans="2:5" s="159" customFormat="1" ht="15" customHeight="1" x14ac:dyDescent="0.2">
      <c r="B837" s="158"/>
      <c r="C837" s="158"/>
      <c r="D837" s="157"/>
      <c r="E837" s="226"/>
    </row>
    <row r="838" spans="2:5" s="159" customFormat="1" ht="15" customHeight="1" x14ac:dyDescent="0.2">
      <c r="B838" s="158"/>
      <c r="C838" s="158"/>
      <c r="D838" s="157"/>
      <c r="E838" s="226"/>
    </row>
    <row r="839" spans="2:5" s="159" customFormat="1" ht="15" customHeight="1" x14ac:dyDescent="0.2">
      <c r="B839" s="158"/>
      <c r="C839" s="158"/>
      <c r="D839" s="157"/>
      <c r="E839" s="226"/>
    </row>
    <row r="840" spans="2:5" s="159" customFormat="1" ht="15" customHeight="1" x14ac:dyDescent="0.2">
      <c r="B840" s="158"/>
      <c r="C840" s="158"/>
      <c r="D840" s="157"/>
      <c r="E840" s="226"/>
    </row>
    <row r="841" spans="2:5" s="159" customFormat="1" ht="15" customHeight="1" x14ac:dyDescent="0.2">
      <c r="B841" s="158"/>
      <c r="C841" s="158"/>
      <c r="D841" s="157"/>
      <c r="E841" s="226"/>
    </row>
    <row r="842" spans="2:5" s="159" customFormat="1" ht="15" customHeight="1" x14ac:dyDescent="0.2">
      <c r="B842" s="158"/>
      <c r="C842" s="158"/>
      <c r="D842" s="157"/>
      <c r="E842" s="226"/>
    </row>
    <row r="843" spans="2:5" s="159" customFormat="1" ht="15" customHeight="1" x14ac:dyDescent="0.2">
      <c r="B843" s="158"/>
      <c r="C843" s="158"/>
      <c r="D843" s="157"/>
      <c r="E843" s="226"/>
    </row>
    <row r="844" spans="2:5" s="159" customFormat="1" ht="15" customHeight="1" x14ac:dyDescent="0.2">
      <c r="B844" s="158"/>
      <c r="C844" s="158"/>
      <c r="D844" s="157"/>
      <c r="E844" s="226"/>
    </row>
    <row r="845" spans="2:5" s="159" customFormat="1" ht="15" customHeight="1" x14ac:dyDescent="0.2">
      <c r="B845" s="158"/>
      <c r="C845" s="158"/>
      <c r="D845" s="157"/>
      <c r="E845" s="226"/>
    </row>
    <row r="846" spans="2:5" s="159" customFormat="1" ht="15" customHeight="1" x14ac:dyDescent="0.2">
      <c r="B846" s="158"/>
      <c r="C846" s="158"/>
      <c r="D846" s="157"/>
      <c r="E846" s="226"/>
    </row>
    <row r="847" spans="2:5" s="159" customFormat="1" ht="15" customHeight="1" x14ac:dyDescent="0.2">
      <c r="B847" s="158"/>
      <c r="C847" s="158"/>
      <c r="D847" s="157"/>
      <c r="E847" s="226"/>
    </row>
    <row r="848" spans="2:5" s="159" customFormat="1" ht="15" customHeight="1" x14ac:dyDescent="0.2">
      <c r="B848" s="158"/>
      <c r="C848" s="158"/>
      <c r="D848" s="157"/>
      <c r="E848" s="226"/>
    </row>
    <row r="849" spans="2:5" s="159" customFormat="1" ht="15" customHeight="1" x14ac:dyDescent="0.2">
      <c r="B849" s="158"/>
      <c r="C849" s="158"/>
      <c r="D849" s="157"/>
      <c r="E849" s="226"/>
    </row>
    <row r="850" spans="2:5" s="159" customFormat="1" ht="15" customHeight="1" x14ac:dyDescent="0.2">
      <c r="B850" s="158"/>
      <c r="C850" s="158"/>
      <c r="D850" s="157"/>
      <c r="E850" s="226"/>
    </row>
    <row r="851" spans="2:5" s="159" customFormat="1" ht="15" customHeight="1" x14ac:dyDescent="0.2">
      <c r="B851" s="158"/>
      <c r="C851" s="158"/>
      <c r="D851" s="157"/>
      <c r="E851" s="226"/>
    </row>
    <row r="852" spans="2:5" s="159" customFormat="1" ht="15" customHeight="1" x14ac:dyDescent="0.2">
      <c r="B852" s="158"/>
      <c r="C852" s="158"/>
      <c r="D852" s="157"/>
      <c r="E852" s="226"/>
    </row>
    <row r="853" spans="2:5" s="159" customFormat="1" ht="15" customHeight="1" x14ac:dyDescent="0.2">
      <c r="B853" s="158"/>
      <c r="C853" s="158"/>
      <c r="D853" s="157"/>
      <c r="E853" s="226"/>
    </row>
    <row r="854" spans="2:5" s="159" customFormat="1" ht="15" customHeight="1" x14ac:dyDescent="0.2">
      <c r="B854" s="158"/>
      <c r="C854" s="158"/>
      <c r="D854" s="157"/>
      <c r="E854" s="226"/>
    </row>
    <row r="855" spans="2:5" s="159" customFormat="1" ht="15" customHeight="1" x14ac:dyDescent="0.2">
      <c r="B855" s="158"/>
      <c r="C855" s="158"/>
      <c r="D855" s="157"/>
      <c r="E855" s="226"/>
    </row>
    <row r="856" spans="2:5" s="159" customFormat="1" ht="15" customHeight="1" x14ac:dyDescent="0.2">
      <c r="B856" s="158"/>
      <c r="C856" s="158"/>
      <c r="D856" s="157"/>
      <c r="E856" s="226"/>
    </row>
    <row r="857" spans="2:5" s="159" customFormat="1" ht="15" customHeight="1" x14ac:dyDescent="0.2">
      <c r="B857" s="158"/>
      <c r="C857" s="158"/>
      <c r="D857" s="157"/>
      <c r="E857" s="226"/>
    </row>
    <row r="858" spans="2:5" s="159" customFormat="1" ht="15" customHeight="1" x14ac:dyDescent="0.2">
      <c r="B858" s="158"/>
      <c r="C858" s="158"/>
      <c r="D858" s="157"/>
      <c r="E858" s="226"/>
    </row>
    <row r="859" spans="2:5" s="159" customFormat="1" ht="15" customHeight="1" x14ac:dyDescent="0.2">
      <c r="B859" s="158"/>
      <c r="C859" s="158"/>
      <c r="D859" s="157"/>
      <c r="E859" s="226"/>
    </row>
    <row r="860" spans="2:5" s="159" customFormat="1" ht="15" customHeight="1" x14ac:dyDescent="0.2">
      <c r="B860" s="158"/>
      <c r="C860" s="158"/>
      <c r="D860" s="157"/>
      <c r="E860" s="226"/>
    </row>
    <row r="861" spans="2:5" s="159" customFormat="1" ht="15" customHeight="1" x14ac:dyDescent="0.2">
      <c r="B861" s="158"/>
      <c r="C861" s="158"/>
      <c r="D861" s="157"/>
      <c r="E861" s="226"/>
    </row>
    <row r="862" spans="2:5" s="159" customFormat="1" ht="15" customHeight="1" x14ac:dyDescent="0.2">
      <c r="B862" s="158"/>
      <c r="C862" s="158"/>
      <c r="D862" s="157"/>
      <c r="E862" s="226"/>
    </row>
    <row r="863" spans="2:5" s="159" customFormat="1" ht="15" customHeight="1" x14ac:dyDescent="0.2">
      <c r="B863" s="158"/>
      <c r="C863" s="158"/>
      <c r="D863" s="157"/>
      <c r="E863" s="226"/>
    </row>
    <row r="864" spans="2:5" s="159" customFormat="1" ht="15" customHeight="1" x14ac:dyDescent="0.2">
      <c r="B864" s="158"/>
      <c r="C864" s="158"/>
      <c r="D864" s="157"/>
      <c r="E864" s="226"/>
    </row>
    <row r="865" spans="2:5" s="159" customFormat="1" ht="15" customHeight="1" x14ac:dyDescent="0.2">
      <c r="B865" s="158"/>
      <c r="C865" s="158"/>
      <c r="D865" s="157"/>
      <c r="E865" s="226"/>
    </row>
    <row r="866" spans="2:5" s="159" customFormat="1" ht="15" customHeight="1" x14ac:dyDescent="0.2">
      <c r="B866" s="158"/>
      <c r="C866" s="158"/>
      <c r="D866" s="157"/>
      <c r="E866" s="226"/>
    </row>
    <row r="867" spans="2:5" s="159" customFormat="1" ht="15" customHeight="1" x14ac:dyDescent="0.2">
      <c r="B867" s="158"/>
      <c r="C867" s="158"/>
      <c r="D867" s="157"/>
      <c r="E867" s="226"/>
    </row>
    <row r="868" spans="2:5" s="159" customFormat="1" ht="15" customHeight="1" x14ac:dyDescent="0.2">
      <c r="B868" s="158"/>
      <c r="C868" s="158"/>
      <c r="D868" s="157"/>
      <c r="E868" s="226"/>
    </row>
    <row r="869" spans="2:5" s="159" customFormat="1" ht="15" customHeight="1" x14ac:dyDescent="0.2">
      <c r="B869" s="158"/>
      <c r="C869" s="158"/>
      <c r="D869" s="157"/>
      <c r="E869" s="226"/>
    </row>
    <row r="870" spans="2:5" s="159" customFormat="1" ht="15" customHeight="1" x14ac:dyDescent="0.2">
      <c r="B870" s="158"/>
      <c r="C870" s="158"/>
      <c r="D870" s="157"/>
      <c r="E870" s="226"/>
    </row>
    <row r="871" spans="2:5" s="159" customFormat="1" ht="15" customHeight="1" x14ac:dyDescent="0.2">
      <c r="B871" s="158"/>
      <c r="C871" s="158"/>
      <c r="D871" s="157"/>
      <c r="E871" s="226"/>
    </row>
    <row r="872" spans="2:5" s="159" customFormat="1" ht="15" customHeight="1" x14ac:dyDescent="0.2">
      <c r="B872" s="158"/>
      <c r="C872" s="158"/>
      <c r="D872" s="157"/>
      <c r="E872" s="226"/>
    </row>
    <row r="873" spans="2:5" s="159" customFormat="1" ht="15" customHeight="1" x14ac:dyDescent="0.2">
      <c r="B873" s="158"/>
      <c r="C873" s="158"/>
      <c r="D873" s="157"/>
      <c r="E873" s="226"/>
    </row>
    <row r="874" spans="2:5" s="159" customFormat="1" ht="15" customHeight="1" x14ac:dyDescent="0.2">
      <c r="B874" s="158"/>
      <c r="C874" s="158"/>
      <c r="D874" s="157"/>
      <c r="E874" s="226"/>
    </row>
    <row r="875" spans="2:5" s="159" customFormat="1" ht="15" customHeight="1" x14ac:dyDescent="0.2">
      <c r="B875" s="158"/>
      <c r="C875" s="158"/>
      <c r="D875" s="157"/>
      <c r="E875" s="226"/>
    </row>
    <row r="876" spans="2:5" s="159" customFormat="1" ht="15" customHeight="1" x14ac:dyDescent="0.2">
      <c r="B876" s="158"/>
      <c r="C876" s="158"/>
      <c r="D876" s="157"/>
      <c r="E876" s="226"/>
    </row>
    <row r="877" spans="2:5" s="159" customFormat="1" ht="15" customHeight="1" x14ac:dyDescent="0.2">
      <c r="B877" s="158"/>
      <c r="C877" s="158"/>
      <c r="D877" s="157"/>
      <c r="E877" s="226"/>
    </row>
    <row r="878" spans="2:5" s="159" customFormat="1" ht="15" customHeight="1" x14ac:dyDescent="0.2">
      <c r="B878" s="158"/>
      <c r="C878" s="158"/>
      <c r="D878" s="157"/>
      <c r="E878" s="226"/>
    </row>
    <row r="879" spans="2:5" s="159" customFormat="1" ht="15" customHeight="1" x14ac:dyDescent="0.2">
      <c r="B879" s="158"/>
      <c r="C879" s="158"/>
      <c r="D879" s="157"/>
      <c r="E879" s="226"/>
    </row>
    <row r="880" spans="2:5" s="159" customFormat="1" ht="15" customHeight="1" x14ac:dyDescent="0.2">
      <c r="B880" s="158"/>
      <c r="C880" s="158"/>
      <c r="D880" s="157"/>
      <c r="E880" s="226"/>
    </row>
    <row r="881" spans="2:5" s="159" customFormat="1" ht="15" customHeight="1" x14ac:dyDescent="0.2">
      <c r="B881" s="158"/>
      <c r="C881" s="158"/>
      <c r="D881" s="157"/>
      <c r="E881" s="226"/>
    </row>
    <row r="882" spans="2:5" s="159" customFormat="1" ht="15" customHeight="1" x14ac:dyDescent="0.2">
      <c r="B882" s="158"/>
      <c r="C882" s="158"/>
      <c r="D882" s="157"/>
      <c r="E882" s="226"/>
    </row>
    <row r="883" spans="2:5" s="159" customFormat="1" ht="15" customHeight="1" x14ac:dyDescent="0.2">
      <c r="B883" s="158"/>
      <c r="C883" s="158"/>
      <c r="D883" s="157"/>
      <c r="E883" s="226"/>
    </row>
    <row r="884" spans="2:5" s="159" customFormat="1" ht="15" customHeight="1" x14ac:dyDescent="0.2">
      <c r="B884" s="158"/>
      <c r="C884" s="158"/>
      <c r="D884" s="157"/>
      <c r="E884" s="226"/>
    </row>
    <row r="885" spans="2:5" s="159" customFormat="1" ht="15" customHeight="1" x14ac:dyDescent="0.2">
      <c r="B885" s="158"/>
      <c r="C885" s="158"/>
      <c r="D885" s="157"/>
      <c r="E885" s="226"/>
    </row>
    <row r="886" spans="2:5" s="159" customFormat="1" ht="15" customHeight="1" x14ac:dyDescent="0.2">
      <c r="B886" s="158"/>
      <c r="C886" s="158"/>
      <c r="D886" s="157"/>
      <c r="E886" s="226"/>
    </row>
    <row r="887" spans="2:5" s="159" customFormat="1" ht="15" customHeight="1" x14ac:dyDescent="0.2">
      <c r="B887" s="158"/>
      <c r="C887" s="158"/>
      <c r="D887" s="157"/>
      <c r="E887" s="226"/>
    </row>
    <row r="888" spans="2:5" s="159" customFormat="1" ht="15" customHeight="1" x14ac:dyDescent="0.2">
      <c r="B888" s="158"/>
      <c r="C888" s="158"/>
      <c r="D888" s="157"/>
      <c r="E888" s="226"/>
    </row>
    <row r="889" spans="2:5" s="159" customFormat="1" ht="15" customHeight="1" x14ac:dyDescent="0.2">
      <c r="B889" s="158"/>
      <c r="C889" s="158"/>
      <c r="D889" s="157"/>
      <c r="E889" s="226"/>
    </row>
    <row r="890" spans="2:5" s="159" customFormat="1" ht="15" customHeight="1" x14ac:dyDescent="0.2">
      <c r="B890" s="158"/>
      <c r="C890" s="158"/>
      <c r="D890" s="157"/>
      <c r="E890" s="226"/>
    </row>
    <row r="891" spans="2:5" s="159" customFormat="1" ht="15" customHeight="1" x14ac:dyDescent="0.2">
      <c r="B891" s="158"/>
      <c r="C891" s="158"/>
      <c r="D891" s="157"/>
      <c r="E891" s="226"/>
    </row>
    <row r="892" spans="2:5" s="159" customFormat="1" ht="15" customHeight="1" x14ac:dyDescent="0.2">
      <c r="B892" s="158"/>
      <c r="C892" s="158"/>
      <c r="D892" s="157"/>
      <c r="E892" s="226"/>
    </row>
    <row r="893" spans="2:5" s="159" customFormat="1" ht="15" customHeight="1" x14ac:dyDescent="0.2">
      <c r="B893" s="158"/>
      <c r="C893" s="158"/>
      <c r="D893" s="157"/>
      <c r="E893" s="226"/>
    </row>
    <row r="894" spans="2:5" s="159" customFormat="1" ht="15" customHeight="1" x14ac:dyDescent="0.2">
      <c r="B894" s="158"/>
      <c r="C894" s="158"/>
      <c r="D894" s="157"/>
      <c r="E894" s="226"/>
    </row>
    <row r="895" spans="2:5" s="159" customFormat="1" ht="15" customHeight="1" x14ac:dyDescent="0.2">
      <c r="B895" s="158"/>
      <c r="C895" s="158"/>
      <c r="D895" s="157"/>
      <c r="E895" s="226"/>
    </row>
    <row r="896" spans="2:5" s="159" customFormat="1" ht="15" customHeight="1" x14ac:dyDescent="0.2">
      <c r="B896" s="158"/>
      <c r="C896" s="158"/>
      <c r="D896" s="157"/>
      <c r="E896" s="226"/>
    </row>
    <row r="897" spans="2:5" s="159" customFormat="1" ht="15" customHeight="1" x14ac:dyDescent="0.2">
      <c r="B897" s="158"/>
      <c r="C897" s="158"/>
      <c r="D897" s="157"/>
      <c r="E897" s="226"/>
    </row>
    <row r="898" spans="2:5" s="159" customFormat="1" ht="15" customHeight="1" x14ac:dyDescent="0.2">
      <c r="B898" s="158"/>
      <c r="C898" s="158"/>
      <c r="D898" s="157"/>
      <c r="E898" s="226"/>
    </row>
    <row r="899" spans="2:5" s="159" customFormat="1" ht="15" customHeight="1" x14ac:dyDescent="0.2">
      <c r="B899" s="158"/>
      <c r="C899" s="158"/>
      <c r="D899" s="157"/>
      <c r="E899" s="226"/>
    </row>
    <row r="900" spans="2:5" s="159" customFormat="1" ht="15" customHeight="1" x14ac:dyDescent="0.2">
      <c r="B900" s="158"/>
      <c r="C900" s="158"/>
      <c r="D900" s="157"/>
      <c r="E900" s="226"/>
    </row>
    <row r="901" spans="2:5" s="159" customFormat="1" ht="15" customHeight="1" x14ac:dyDescent="0.2">
      <c r="B901" s="158"/>
      <c r="C901" s="158"/>
      <c r="D901" s="157"/>
      <c r="E901" s="226"/>
    </row>
    <row r="902" spans="2:5" s="159" customFormat="1" ht="15" customHeight="1" x14ac:dyDescent="0.2">
      <c r="B902" s="158"/>
      <c r="C902" s="158"/>
      <c r="D902" s="157"/>
      <c r="E902" s="226"/>
    </row>
    <row r="903" spans="2:5" s="159" customFormat="1" ht="15" customHeight="1" x14ac:dyDescent="0.2">
      <c r="B903" s="158"/>
      <c r="C903" s="158"/>
      <c r="D903" s="157"/>
      <c r="E903" s="226"/>
    </row>
    <row r="904" spans="2:5" s="159" customFormat="1" ht="15" customHeight="1" x14ac:dyDescent="0.2">
      <c r="B904" s="158"/>
      <c r="C904" s="158"/>
      <c r="D904" s="157"/>
      <c r="E904" s="226"/>
    </row>
    <row r="905" spans="2:5" s="159" customFormat="1" ht="15" customHeight="1" x14ac:dyDescent="0.2">
      <c r="B905" s="158"/>
      <c r="C905" s="158"/>
      <c r="D905" s="157"/>
      <c r="E905" s="226"/>
    </row>
    <row r="906" spans="2:5" s="159" customFormat="1" ht="15" customHeight="1" x14ac:dyDescent="0.2">
      <c r="B906" s="158"/>
      <c r="C906" s="158"/>
      <c r="D906" s="157"/>
      <c r="E906" s="226"/>
    </row>
    <row r="907" spans="2:5" s="159" customFormat="1" ht="15" customHeight="1" x14ac:dyDescent="0.2">
      <c r="B907" s="158"/>
      <c r="C907" s="158"/>
      <c r="D907" s="157"/>
      <c r="E907" s="226"/>
    </row>
    <row r="908" spans="2:5" s="159" customFormat="1" ht="15" customHeight="1" x14ac:dyDescent="0.2">
      <c r="B908" s="158"/>
      <c r="C908" s="158"/>
      <c r="D908" s="157"/>
      <c r="E908" s="226"/>
    </row>
    <row r="909" spans="2:5" s="159" customFormat="1" ht="15" customHeight="1" x14ac:dyDescent="0.2">
      <c r="B909" s="158"/>
      <c r="C909" s="158"/>
      <c r="D909" s="157"/>
      <c r="E909" s="226"/>
    </row>
    <row r="910" spans="2:5" s="159" customFormat="1" ht="15" customHeight="1" x14ac:dyDescent="0.2">
      <c r="B910" s="158"/>
      <c r="C910" s="158"/>
      <c r="D910" s="157"/>
      <c r="E910" s="226"/>
    </row>
    <row r="911" spans="2:5" s="159" customFormat="1" ht="15" customHeight="1" x14ac:dyDescent="0.2">
      <c r="B911" s="158"/>
      <c r="C911" s="158"/>
      <c r="D911" s="157"/>
      <c r="E911" s="226"/>
    </row>
    <row r="912" spans="2:5" s="159" customFormat="1" ht="15" customHeight="1" x14ac:dyDescent="0.2">
      <c r="B912" s="158"/>
      <c r="C912" s="158"/>
      <c r="D912" s="157"/>
      <c r="E912" s="226"/>
    </row>
    <row r="913" spans="2:5" s="159" customFormat="1" ht="15" customHeight="1" x14ac:dyDescent="0.2">
      <c r="B913" s="158"/>
      <c r="C913" s="158"/>
      <c r="D913" s="157"/>
      <c r="E913" s="226"/>
    </row>
    <row r="914" spans="2:5" s="159" customFormat="1" ht="15" customHeight="1" x14ac:dyDescent="0.2">
      <c r="B914" s="158"/>
      <c r="C914" s="158"/>
      <c r="D914" s="157"/>
      <c r="E914" s="226"/>
    </row>
    <row r="915" spans="2:5" s="159" customFormat="1" ht="15" customHeight="1" x14ac:dyDescent="0.2">
      <c r="B915" s="158"/>
      <c r="C915" s="158"/>
      <c r="D915" s="157"/>
      <c r="E915" s="226"/>
    </row>
    <row r="916" spans="2:5" s="159" customFormat="1" ht="15" customHeight="1" x14ac:dyDescent="0.2">
      <c r="B916" s="158"/>
      <c r="C916" s="158"/>
      <c r="D916" s="157"/>
      <c r="E916" s="226"/>
    </row>
    <row r="917" spans="2:5" s="159" customFormat="1" ht="15" customHeight="1" x14ac:dyDescent="0.2">
      <c r="B917" s="158"/>
      <c r="C917" s="158"/>
      <c r="D917" s="157"/>
      <c r="E917" s="226"/>
    </row>
    <row r="918" spans="2:5" s="159" customFormat="1" ht="15" customHeight="1" x14ac:dyDescent="0.2">
      <c r="B918" s="158"/>
      <c r="C918" s="158"/>
      <c r="D918" s="157"/>
      <c r="E918" s="226"/>
    </row>
    <row r="919" spans="2:5" s="159" customFormat="1" ht="15" customHeight="1" x14ac:dyDescent="0.2">
      <c r="B919" s="158"/>
      <c r="C919" s="158"/>
      <c r="D919" s="157"/>
      <c r="E919" s="226"/>
    </row>
    <row r="920" spans="2:5" s="159" customFormat="1" ht="15" customHeight="1" x14ac:dyDescent="0.2">
      <c r="B920" s="158"/>
      <c r="C920" s="158"/>
      <c r="D920" s="157"/>
      <c r="E920" s="226"/>
    </row>
    <row r="921" spans="2:5" s="159" customFormat="1" ht="15" customHeight="1" x14ac:dyDescent="0.2">
      <c r="B921" s="158"/>
      <c r="C921" s="158"/>
      <c r="D921" s="157"/>
      <c r="E921" s="226"/>
    </row>
    <row r="922" spans="2:5" s="159" customFormat="1" ht="15" customHeight="1" x14ac:dyDescent="0.2">
      <c r="B922" s="158"/>
      <c r="C922" s="158"/>
      <c r="D922" s="157"/>
      <c r="E922" s="226"/>
    </row>
    <row r="923" spans="2:5" s="159" customFormat="1" ht="15" customHeight="1" x14ac:dyDescent="0.2">
      <c r="B923" s="158"/>
      <c r="C923" s="158"/>
      <c r="D923" s="157"/>
      <c r="E923" s="226"/>
    </row>
    <row r="924" spans="2:5" s="159" customFormat="1" ht="15" customHeight="1" x14ac:dyDescent="0.2">
      <c r="B924" s="158"/>
      <c r="C924" s="158"/>
      <c r="D924" s="157"/>
      <c r="E924" s="226"/>
    </row>
    <row r="925" spans="2:5" s="159" customFormat="1" ht="15" customHeight="1" x14ac:dyDescent="0.2">
      <c r="B925" s="158"/>
      <c r="C925" s="158"/>
      <c r="D925" s="157"/>
      <c r="E925" s="226"/>
    </row>
    <row r="926" spans="2:5" s="159" customFormat="1" ht="15" customHeight="1" x14ac:dyDescent="0.2">
      <c r="B926" s="158"/>
      <c r="C926" s="158"/>
      <c r="D926" s="157"/>
      <c r="E926" s="226"/>
    </row>
    <row r="927" spans="2:5" s="159" customFormat="1" ht="15" customHeight="1" x14ac:dyDescent="0.2">
      <c r="B927" s="158"/>
      <c r="C927" s="158"/>
      <c r="D927" s="157"/>
      <c r="E927" s="226"/>
    </row>
    <row r="928" spans="2:5" s="159" customFormat="1" ht="15" customHeight="1" x14ac:dyDescent="0.2">
      <c r="B928" s="158"/>
      <c r="C928" s="158"/>
      <c r="D928" s="157"/>
      <c r="E928" s="226"/>
    </row>
    <row r="929" spans="2:5" s="159" customFormat="1" ht="15" customHeight="1" x14ac:dyDescent="0.2">
      <c r="B929" s="158"/>
      <c r="C929" s="158"/>
      <c r="D929" s="157"/>
      <c r="E929" s="226"/>
    </row>
    <row r="930" spans="2:5" s="159" customFormat="1" ht="15" customHeight="1" x14ac:dyDescent="0.2">
      <c r="B930" s="158"/>
      <c r="C930" s="158"/>
      <c r="D930" s="157"/>
      <c r="E930" s="226"/>
    </row>
    <row r="931" spans="2:5" s="159" customFormat="1" ht="15" customHeight="1" x14ac:dyDescent="0.2">
      <c r="B931" s="158"/>
      <c r="C931" s="158"/>
      <c r="D931" s="157"/>
      <c r="E931" s="226"/>
    </row>
    <row r="932" spans="2:5" s="159" customFormat="1" ht="15" customHeight="1" x14ac:dyDescent="0.2">
      <c r="B932" s="158"/>
      <c r="C932" s="158"/>
      <c r="D932" s="157"/>
      <c r="E932" s="226"/>
    </row>
    <row r="933" spans="2:5" s="159" customFormat="1" ht="15" customHeight="1" x14ac:dyDescent="0.2">
      <c r="B933" s="158"/>
      <c r="C933" s="158"/>
      <c r="D933" s="157"/>
      <c r="E933" s="226"/>
    </row>
    <row r="934" spans="2:5" s="159" customFormat="1" ht="15" customHeight="1" x14ac:dyDescent="0.2">
      <c r="B934" s="158"/>
      <c r="C934" s="158"/>
      <c r="D934" s="157"/>
      <c r="E934" s="226"/>
    </row>
    <row r="935" spans="2:5" s="159" customFormat="1" ht="15" customHeight="1" x14ac:dyDescent="0.2">
      <c r="B935" s="158"/>
      <c r="C935" s="158"/>
      <c r="D935" s="157"/>
      <c r="E935" s="226"/>
    </row>
    <row r="936" spans="2:5" s="159" customFormat="1" ht="15" customHeight="1" x14ac:dyDescent="0.2">
      <c r="B936" s="158"/>
      <c r="C936" s="158"/>
      <c r="D936" s="157"/>
      <c r="E936" s="226"/>
    </row>
    <row r="937" spans="2:5" s="159" customFormat="1" ht="15" customHeight="1" x14ac:dyDescent="0.2">
      <c r="B937" s="158"/>
      <c r="C937" s="158"/>
      <c r="D937" s="157"/>
      <c r="E937" s="226"/>
    </row>
    <row r="938" spans="2:5" s="159" customFormat="1" ht="15" customHeight="1" x14ac:dyDescent="0.2">
      <c r="B938" s="158"/>
      <c r="C938" s="158"/>
      <c r="D938" s="157"/>
      <c r="E938" s="226"/>
    </row>
    <row r="939" spans="2:5" s="159" customFormat="1" ht="15" customHeight="1" x14ac:dyDescent="0.2">
      <c r="B939" s="158"/>
      <c r="C939" s="158"/>
      <c r="D939" s="157"/>
      <c r="E939" s="226"/>
    </row>
    <row r="940" spans="2:5" s="159" customFormat="1" ht="15" customHeight="1" x14ac:dyDescent="0.2">
      <c r="B940" s="158"/>
      <c r="C940" s="158"/>
      <c r="D940" s="157"/>
      <c r="E940" s="226"/>
    </row>
    <row r="941" spans="2:5" s="159" customFormat="1" ht="15" customHeight="1" x14ac:dyDescent="0.2">
      <c r="B941" s="158"/>
      <c r="C941" s="158"/>
      <c r="D941" s="157"/>
      <c r="E941" s="226"/>
    </row>
    <row r="942" spans="2:5" s="159" customFormat="1" ht="15" customHeight="1" x14ac:dyDescent="0.2">
      <c r="B942" s="158"/>
      <c r="C942" s="158"/>
      <c r="D942" s="157"/>
      <c r="E942" s="226"/>
    </row>
    <row r="943" spans="2:5" s="159" customFormat="1" ht="15" customHeight="1" x14ac:dyDescent="0.2">
      <c r="B943" s="158"/>
      <c r="C943" s="158"/>
      <c r="D943" s="157"/>
      <c r="E943" s="226"/>
    </row>
    <row r="944" spans="2:5" s="159" customFormat="1" ht="15" customHeight="1" x14ac:dyDescent="0.2">
      <c r="B944" s="158"/>
      <c r="C944" s="158"/>
      <c r="D944" s="157"/>
      <c r="E944" s="226"/>
    </row>
    <row r="945" spans="2:5" s="159" customFormat="1" ht="15" customHeight="1" x14ac:dyDescent="0.2">
      <c r="B945" s="158"/>
      <c r="C945" s="158"/>
      <c r="D945" s="157"/>
      <c r="E945" s="226"/>
    </row>
    <row r="946" spans="2:5" s="159" customFormat="1" ht="15" customHeight="1" x14ac:dyDescent="0.2">
      <c r="B946" s="158"/>
      <c r="C946" s="158"/>
      <c r="D946" s="157"/>
      <c r="E946" s="226"/>
    </row>
    <row r="947" spans="2:5" s="159" customFormat="1" ht="15" customHeight="1" x14ac:dyDescent="0.2">
      <c r="B947" s="158"/>
      <c r="C947" s="158"/>
      <c r="D947" s="157"/>
      <c r="E947" s="226"/>
    </row>
    <row r="948" spans="2:5" s="159" customFormat="1" ht="15" customHeight="1" x14ac:dyDescent="0.2">
      <c r="B948" s="158"/>
      <c r="C948" s="158"/>
      <c r="D948" s="157"/>
      <c r="E948" s="226"/>
    </row>
    <row r="949" spans="2:5" s="159" customFormat="1" ht="15" customHeight="1" x14ac:dyDescent="0.2">
      <c r="B949" s="158"/>
      <c r="C949" s="158"/>
      <c r="D949" s="157"/>
      <c r="E949" s="226"/>
    </row>
    <row r="950" spans="2:5" s="159" customFormat="1" ht="15" customHeight="1" x14ac:dyDescent="0.2">
      <c r="B950" s="158"/>
      <c r="C950" s="158"/>
      <c r="D950" s="157"/>
      <c r="E950" s="226"/>
    </row>
    <row r="951" spans="2:5" s="159" customFormat="1" ht="15" customHeight="1" x14ac:dyDescent="0.2">
      <c r="B951" s="158"/>
      <c r="C951" s="158"/>
      <c r="D951" s="157"/>
      <c r="E951" s="226"/>
    </row>
    <row r="952" spans="2:5" s="159" customFormat="1" ht="15" customHeight="1" x14ac:dyDescent="0.2">
      <c r="B952" s="158"/>
      <c r="C952" s="158"/>
      <c r="D952" s="157"/>
      <c r="E952" s="226"/>
    </row>
    <row r="953" spans="2:5" s="159" customFormat="1" ht="15" customHeight="1" x14ac:dyDescent="0.2">
      <c r="B953" s="158"/>
      <c r="C953" s="158"/>
      <c r="D953" s="157"/>
      <c r="E953" s="226"/>
    </row>
    <row r="954" spans="2:5" s="159" customFormat="1" ht="15" customHeight="1" x14ac:dyDescent="0.2">
      <c r="B954" s="158"/>
      <c r="C954" s="158"/>
      <c r="D954" s="157"/>
      <c r="E954" s="226"/>
    </row>
    <row r="955" spans="2:5" s="159" customFormat="1" ht="15" customHeight="1" x14ac:dyDescent="0.2">
      <c r="B955" s="158"/>
      <c r="C955" s="158"/>
      <c r="D955" s="157"/>
      <c r="E955" s="226"/>
    </row>
    <row r="956" spans="2:5" s="159" customFormat="1" ht="15" customHeight="1" x14ac:dyDescent="0.2">
      <c r="B956" s="158"/>
      <c r="C956" s="158"/>
      <c r="D956" s="157"/>
      <c r="E956" s="226"/>
    </row>
    <row r="957" spans="2:5" s="159" customFormat="1" ht="15" customHeight="1" x14ac:dyDescent="0.2">
      <c r="B957" s="158"/>
      <c r="C957" s="158"/>
      <c r="D957" s="157"/>
      <c r="E957" s="226"/>
    </row>
    <row r="958" spans="2:5" s="159" customFormat="1" ht="15" customHeight="1" x14ac:dyDescent="0.2">
      <c r="B958" s="158"/>
      <c r="C958" s="158"/>
      <c r="D958" s="157"/>
      <c r="E958" s="226"/>
    </row>
    <row r="959" spans="2:5" s="159" customFormat="1" ht="15" customHeight="1" x14ac:dyDescent="0.2">
      <c r="B959" s="158"/>
      <c r="C959" s="158"/>
      <c r="D959" s="157"/>
      <c r="E959" s="226"/>
    </row>
    <row r="960" spans="2:5" s="159" customFormat="1" ht="15" customHeight="1" x14ac:dyDescent="0.2">
      <c r="B960" s="158"/>
      <c r="C960" s="158"/>
      <c r="D960" s="157"/>
      <c r="E960" s="226"/>
    </row>
    <row r="961" spans="2:5" s="159" customFormat="1" ht="15" customHeight="1" x14ac:dyDescent="0.2">
      <c r="B961" s="158"/>
      <c r="C961" s="158"/>
      <c r="D961" s="157"/>
      <c r="E961" s="226"/>
    </row>
    <row r="962" spans="2:5" s="159" customFormat="1" ht="15" customHeight="1" x14ac:dyDescent="0.2">
      <c r="B962" s="158"/>
      <c r="C962" s="158"/>
      <c r="D962" s="157"/>
      <c r="E962" s="226"/>
    </row>
    <row r="963" spans="2:5" s="159" customFormat="1" ht="15" customHeight="1" x14ac:dyDescent="0.2">
      <c r="B963" s="158"/>
      <c r="C963" s="158"/>
      <c r="D963" s="157"/>
      <c r="E963" s="226"/>
    </row>
    <row r="964" spans="2:5" s="159" customFormat="1" ht="15" customHeight="1" x14ac:dyDescent="0.2">
      <c r="B964" s="158"/>
      <c r="C964" s="158"/>
      <c r="D964" s="157"/>
      <c r="E964" s="226"/>
    </row>
    <row r="965" spans="2:5" s="159" customFormat="1" ht="15" customHeight="1" x14ac:dyDescent="0.2">
      <c r="B965" s="158"/>
      <c r="C965" s="158"/>
      <c r="D965" s="157"/>
      <c r="E965" s="226"/>
    </row>
    <row r="966" spans="2:5" s="159" customFormat="1" ht="15" customHeight="1" x14ac:dyDescent="0.2">
      <c r="B966" s="158"/>
      <c r="C966" s="158"/>
      <c r="D966" s="157"/>
      <c r="E966" s="226"/>
    </row>
    <row r="967" spans="2:5" s="159" customFormat="1" ht="15" customHeight="1" x14ac:dyDescent="0.2">
      <c r="B967" s="158"/>
      <c r="C967" s="158"/>
      <c r="D967" s="157"/>
      <c r="E967" s="226"/>
    </row>
    <row r="968" spans="2:5" s="159" customFormat="1" ht="15" customHeight="1" x14ac:dyDescent="0.2">
      <c r="B968" s="158"/>
      <c r="C968" s="158"/>
      <c r="D968" s="157"/>
      <c r="E968" s="226"/>
    </row>
    <row r="969" spans="2:5" s="159" customFormat="1" ht="15" customHeight="1" x14ac:dyDescent="0.2">
      <c r="B969" s="158"/>
      <c r="C969" s="158"/>
      <c r="D969" s="157"/>
      <c r="E969" s="226"/>
    </row>
    <row r="970" spans="2:5" s="159" customFormat="1" ht="15" customHeight="1" x14ac:dyDescent="0.2">
      <c r="B970" s="158"/>
      <c r="C970" s="158"/>
      <c r="D970" s="157"/>
      <c r="E970" s="226"/>
    </row>
    <row r="971" spans="2:5" s="159" customFormat="1" ht="15" customHeight="1" x14ac:dyDescent="0.2">
      <c r="B971" s="158"/>
      <c r="C971" s="158"/>
      <c r="D971" s="157"/>
      <c r="E971" s="226"/>
    </row>
    <row r="972" spans="2:5" s="159" customFormat="1" ht="15" customHeight="1" x14ac:dyDescent="0.2">
      <c r="B972" s="158"/>
      <c r="C972" s="158"/>
      <c r="D972" s="157"/>
      <c r="E972" s="226"/>
    </row>
    <row r="973" spans="2:5" s="159" customFormat="1" ht="15" customHeight="1" x14ac:dyDescent="0.2">
      <c r="B973" s="158"/>
      <c r="C973" s="158"/>
      <c r="D973" s="157"/>
      <c r="E973" s="226"/>
    </row>
    <row r="974" spans="2:5" s="159" customFormat="1" ht="15" customHeight="1" x14ac:dyDescent="0.2">
      <c r="B974" s="158"/>
      <c r="C974" s="158"/>
      <c r="D974" s="157"/>
      <c r="E974" s="226"/>
    </row>
    <row r="975" spans="2:5" s="159" customFormat="1" ht="15" customHeight="1" x14ac:dyDescent="0.2">
      <c r="B975" s="158"/>
      <c r="C975" s="158"/>
      <c r="D975" s="157"/>
      <c r="E975" s="226"/>
    </row>
    <row r="976" spans="2:5" s="159" customFormat="1" ht="15" customHeight="1" x14ac:dyDescent="0.2">
      <c r="B976" s="158"/>
      <c r="C976" s="158"/>
      <c r="D976" s="157"/>
      <c r="E976" s="226"/>
    </row>
    <row r="977" spans="2:5" s="159" customFormat="1" ht="15" customHeight="1" x14ac:dyDescent="0.2">
      <c r="B977" s="158"/>
      <c r="C977" s="158"/>
      <c r="D977" s="157"/>
      <c r="E977" s="226"/>
    </row>
    <row r="978" spans="2:5" s="159" customFormat="1" ht="15" customHeight="1" x14ac:dyDescent="0.2">
      <c r="B978" s="158"/>
      <c r="C978" s="158"/>
      <c r="D978" s="157"/>
      <c r="E978" s="226"/>
    </row>
    <row r="979" spans="2:5" s="159" customFormat="1" ht="15" customHeight="1" x14ac:dyDescent="0.2">
      <c r="B979" s="158"/>
      <c r="C979" s="158"/>
      <c r="D979" s="157"/>
      <c r="E979" s="226"/>
    </row>
    <row r="980" spans="2:5" s="159" customFormat="1" ht="15" customHeight="1" x14ac:dyDescent="0.2">
      <c r="B980" s="158"/>
      <c r="C980" s="158"/>
      <c r="D980" s="157"/>
      <c r="E980" s="226"/>
    </row>
    <row r="981" spans="2:5" s="159" customFormat="1" ht="15" customHeight="1" x14ac:dyDescent="0.2">
      <c r="B981" s="158"/>
      <c r="C981" s="158"/>
      <c r="D981" s="157"/>
      <c r="E981" s="226"/>
    </row>
    <row r="982" spans="2:5" s="159" customFormat="1" ht="15" customHeight="1" x14ac:dyDescent="0.2">
      <c r="B982" s="158"/>
      <c r="C982" s="158"/>
      <c r="D982" s="157"/>
      <c r="E982" s="226"/>
    </row>
    <row r="983" spans="2:5" s="159" customFormat="1" ht="15" customHeight="1" x14ac:dyDescent="0.2">
      <c r="B983" s="158"/>
      <c r="C983" s="158"/>
      <c r="D983" s="157"/>
      <c r="E983" s="226"/>
    </row>
    <row r="984" spans="2:5" s="159" customFormat="1" ht="15" customHeight="1" x14ac:dyDescent="0.2">
      <c r="B984" s="158"/>
      <c r="C984" s="158"/>
      <c r="D984" s="157"/>
      <c r="E984" s="226"/>
    </row>
    <row r="985" spans="2:5" s="159" customFormat="1" ht="15" customHeight="1" x14ac:dyDescent="0.2">
      <c r="B985" s="158"/>
      <c r="C985" s="158"/>
      <c r="D985" s="157"/>
      <c r="E985" s="226"/>
    </row>
    <row r="986" spans="2:5" s="159" customFormat="1" ht="15" customHeight="1" x14ac:dyDescent="0.2">
      <c r="B986" s="158"/>
      <c r="C986" s="158"/>
      <c r="D986" s="157"/>
      <c r="E986" s="226"/>
    </row>
    <row r="987" spans="2:5" s="159" customFormat="1" ht="15" customHeight="1" x14ac:dyDescent="0.2">
      <c r="B987" s="158"/>
      <c r="C987" s="158"/>
      <c r="D987" s="157"/>
      <c r="E987" s="226"/>
    </row>
    <row r="988" spans="2:5" s="159" customFormat="1" ht="15" customHeight="1" x14ac:dyDescent="0.2">
      <c r="B988" s="158"/>
      <c r="C988" s="158"/>
      <c r="D988" s="157"/>
      <c r="E988" s="226"/>
    </row>
    <row r="989" spans="2:5" s="159" customFormat="1" ht="15" customHeight="1" x14ac:dyDescent="0.2">
      <c r="B989" s="158"/>
      <c r="C989" s="158"/>
      <c r="D989" s="157"/>
      <c r="E989" s="226"/>
    </row>
    <row r="990" spans="2:5" s="159" customFormat="1" ht="15" customHeight="1" x14ac:dyDescent="0.2">
      <c r="B990" s="158"/>
      <c r="C990" s="158"/>
      <c r="D990" s="157"/>
      <c r="E990" s="226"/>
    </row>
    <row r="991" spans="2:5" s="159" customFormat="1" ht="15" customHeight="1" x14ac:dyDescent="0.2">
      <c r="B991" s="158"/>
      <c r="C991" s="158"/>
      <c r="D991" s="157"/>
      <c r="E991" s="226"/>
    </row>
    <row r="992" spans="2:5" s="159" customFormat="1" ht="15" customHeight="1" x14ac:dyDescent="0.2">
      <c r="B992" s="158"/>
      <c r="C992" s="158"/>
      <c r="D992" s="157"/>
      <c r="E992" s="226"/>
    </row>
    <row r="993" spans="2:5" s="159" customFormat="1" ht="15" customHeight="1" x14ac:dyDescent="0.2">
      <c r="B993" s="158"/>
      <c r="C993" s="158"/>
      <c r="D993" s="157"/>
      <c r="E993" s="226"/>
    </row>
    <row r="994" spans="2:5" s="159" customFormat="1" ht="15" customHeight="1" x14ac:dyDescent="0.2">
      <c r="B994" s="158"/>
      <c r="C994" s="158"/>
      <c r="D994" s="157"/>
      <c r="E994" s="226"/>
    </row>
    <row r="995" spans="2:5" s="159" customFormat="1" ht="15" customHeight="1" x14ac:dyDescent="0.2">
      <c r="B995" s="158"/>
      <c r="C995" s="158"/>
      <c r="D995" s="157"/>
      <c r="E995" s="226"/>
    </row>
    <row r="996" spans="2:5" s="159" customFormat="1" ht="15" customHeight="1" x14ac:dyDescent="0.2">
      <c r="B996" s="158"/>
      <c r="C996" s="158"/>
      <c r="D996" s="157"/>
      <c r="E996" s="226"/>
    </row>
    <row r="997" spans="2:5" s="159" customFormat="1" ht="15" customHeight="1" x14ac:dyDescent="0.2">
      <c r="B997" s="158"/>
      <c r="C997" s="158"/>
      <c r="D997" s="157"/>
      <c r="E997" s="226"/>
    </row>
    <row r="998" spans="2:5" s="159" customFormat="1" ht="15" customHeight="1" x14ac:dyDescent="0.2">
      <c r="B998" s="158"/>
      <c r="C998" s="158"/>
      <c r="D998" s="157"/>
      <c r="E998" s="226"/>
    </row>
    <row r="999" spans="2:5" s="159" customFormat="1" ht="15" customHeight="1" x14ac:dyDescent="0.2">
      <c r="B999" s="158"/>
      <c r="C999" s="158"/>
      <c r="D999" s="157"/>
      <c r="E999" s="226"/>
    </row>
    <row r="1000" spans="2:5" s="159" customFormat="1" ht="15" customHeight="1" x14ac:dyDescent="0.2">
      <c r="B1000" s="158"/>
      <c r="C1000" s="158"/>
      <c r="D1000" s="157"/>
      <c r="E1000" s="226"/>
    </row>
    <row r="1001" spans="2:5" s="159" customFormat="1" ht="15" customHeight="1" x14ac:dyDescent="0.2">
      <c r="B1001" s="158"/>
      <c r="C1001" s="158"/>
      <c r="D1001" s="157"/>
      <c r="E1001" s="226"/>
    </row>
    <row r="1002" spans="2:5" s="159" customFormat="1" ht="15" customHeight="1" x14ac:dyDescent="0.2">
      <c r="B1002" s="158"/>
      <c r="C1002" s="158"/>
      <c r="D1002" s="157"/>
      <c r="E1002" s="226"/>
    </row>
    <row r="1003" spans="2:5" s="159" customFormat="1" ht="15" customHeight="1" x14ac:dyDescent="0.2">
      <c r="B1003" s="158"/>
      <c r="C1003" s="158"/>
      <c r="D1003" s="157"/>
      <c r="E1003" s="226"/>
    </row>
    <row r="1004" spans="2:5" s="159" customFormat="1" ht="15" customHeight="1" x14ac:dyDescent="0.2">
      <c r="B1004" s="158"/>
      <c r="C1004" s="158"/>
      <c r="D1004" s="157"/>
      <c r="E1004" s="226"/>
    </row>
    <row r="1005" spans="2:5" s="159" customFormat="1" ht="15" customHeight="1" x14ac:dyDescent="0.2">
      <c r="B1005" s="158"/>
      <c r="C1005" s="158"/>
      <c r="D1005" s="157"/>
      <c r="E1005" s="226"/>
    </row>
    <row r="1006" spans="2:5" s="159" customFormat="1" ht="15" customHeight="1" x14ac:dyDescent="0.2">
      <c r="B1006" s="158"/>
      <c r="C1006" s="158"/>
      <c r="D1006" s="157"/>
      <c r="E1006" s="226"/>
    </row>
    <row r="1007" spans="2:5" s="159" customFormat="1" ht="15" customHeight="1" x14ac:dyDescent="0.2">
      <c r="B1007" s="158"/>
      <c r="C1007" s="158"/>
      <c r="D1007" s="157"/>
      <c r="E1007" s="226"/>
    </row>
    <row r="1008" spans="2:5" s="159" customFormat="1" ht="15" customHeight="1" x14ac:dyDescent="0.2">
      <c r="B1008" s="158"/>
      <c r="C1008" s="158"/>
      <c r="D1008" s="157"/>
      <c r="E1008" s="226"/>
    </row>
    <row r="1009" spans="2:5" s="159" customFormat="1" ht="15" customHeight="1" x14ac:dyDescent="0.2">
      <c r="B1009" s="158"/>
      <c r="C1009" s="158"/>
      <c r="D1009" s="157"/>
      <c r="E1009" s="226"/>
    </row>
    <row r="1010" spans="2:5" s="159" customFormat="1" ht="15" customHeight="1" x14ac:dyDescent="0.2">
      <c r="B1010" s="158"/>
      <c r="C1010" s="158"/>
      <c r="D1010" s="157"/>
      <c r="E1010" s="226"/>
    </row>
    <row r="1011" spans="2:5" s="159" customFormat="1" ht="15" customHeight="1" x14ac:dyDescent="0.2">
      <c r="B1011" s="158"/>
      <c r="C1011" s="158"/>
      <c r="D1011" s="157"/>
      <c r="E1011" s="226"/>
    </row>
    <row r="1012" spans="2:5" s="159" customFormat="1" ht="15" customHeight="1" x14ac:dyDescent="0.2">
      <c r="B1012" s="158"/>
      <c r="C1012" s="158"/>
      <c r="D1012" s="157"/>
      <c r="E1012" s="226"/>
    </row>
    <row r="1013" spans="2:5" s="159" customFormat="1" ht="15" customHeight="1" x14ac:dyDescent="0.2">
      <c r="B1013" s="158"/>
      <c r="C1013" s="158"/>
      <c r="D1013" s="157"/>
      <c r="E1013" s="226"/>
    </row>
    <row r="1014" spans="2:5" s="159" customFormat="1" ht="15" customHeight="1" x14ac:dyDescent="0.2">
      <c r="B1014" s="158"/>
      <c r="C1014" s="158"/>
      <c r="D1014" s="157"/>
      <c r="E1014" s="226"/>
    </row>
    <row r="1015" spans="2:5" s="159" customFormat="1" ht="15" customHeight="1" x14ac:dyDescent="0.2">
      <c r="B1015" s="158"/>
      <c r="C1015" s="158"/>
      <c r="D1015" s="157"/>
      <c r="E1015" s="226"/>
    </row>
    <row r="1016" spans="2:5" s="159" customFormat="1" ht="15" customHeight="1" x14ac:dyDescent="0.2">
      <c r="B1016" s="158"/>
      <c r="C1016" s="158"/>
      <c r="D1016" s="157"/>
      <c r="E1016" s="226"/>
    </row>
    <row r="1017" spans="2:5" s="159" customFormat="1" ht="15" customHeight="1" x14ac:dyDescent="0.2">
      <c r="B1017" s="158"/>
      <c r="C1017" s="158"/>
      <c r="D1017" s="157"/>
      <c r="E1017" s="226"/>
    </row>
    <row r="1018" spans="2:5" s="159" customFormat="1" ht="15" customHeight="1" x14ac:dyDescent="0.2">
      <c r="B1018" s="158"/>
      <c r="C1018" s="158"/>
      <c r="D1018" s="157"/>
      <c r="E1018" s="226"/>
    </row>
    <row r="1019" spans="2:5" s="159" customFormat="1" ht="15" customHeight="1" x14ac:dyDescent="0.2">
      <c r="B1019" s="158"/>
      <c r="C1019" s="158"/>
      <c r="D1019" s="157"/>
      <c r="E1019" s="226"/>
    </row>
    <row r="1020" spans="2:5" s="159" customFormat="1" ht="15" customHeight="1" x14ac:dyDescent="0.2">
      <c r="B1020" s="158"/>
      <c r="C1020" s="158"/>
      <c r="D1020" s="157"/>
      <c r="E1020" s="226"/>
    </row>
    <row r="1021" spans="2:5" s="159" customFormat="1" ht="15" customHeight="1" x14ac:dyDescent="0.2">
      <c r="B1021" s="158"/>
      <c r="C1021" s="158"/>
      <c r="D1021" s="157"/>
      <c r="E1021" s="226"/>
    </row>
    <row r="1022" spans="2:5" s="159" customFormat="1" ht="15" customHeight="1" x14ac:dyDescent="0.2">
      <c r="B1022" s="158"/>
      <c r="C1022" s="158"/>
      <c r="D1022" s="157"/>
      <c r="E1022" s="226"/>
    </row>
    <row r="1023" spans="2:5" s="159" customFormat="1" ht="15" customHeight="1" x14ac:dyDescent="0.2">
      <c r="B1023" s="158"/>
      <c r="C1023" s="158"/>
      <c r="D1023" s="157"/>
      <c r="E1023" s="226"/>
    </row>
    <row r="1024" spans="2:5" s="159" customFormat="1" ht="15" customHeight="1" x14ac:dyDescent="0.2">
      <c r="B1024" s="158"/>
      <c r="C1024" s="158"/>
      <c r="D1024" s="157"/>
      <c r="E1024" s="226"/>
    </row>
    <row r="1025" spans="2:5" s="159" customFormat="1" ht="15" customHeight="1" x14ac:dyDescent="0.2">
      <c r="B1025" s="158"/>
      <c r="C1025" s="158"/>
      <c r="D1025" s="157"/>
      <c r="E1025" s="226"/>
    </row>
    <row r="1026" spans="2:5" s="159" customFormat="1" ht="15" customHeight="1" x14ac:dyDescent="0.2">
      <c r="B1026" s="158"/>
      <c r="C1026" s="158"/>
      <c r="D1026" s="157"/>
      <c r="E1026" s="226"/>
    </row>
    <row r="1027" spans="2:5" s="159" customFormat="1" ht="15" customHeight="1" x14ac:dyDescent="0.2">
      <c r="B1027" s="158"/>
      <c r="C1027" s="158"/>
      <c r="D1027" s="157"/>
      <c r="E1027" s="226"/>
    </row>
    <row r="1028" spans="2:5" s="159" customFormat="1" ht="15" customHeight="1" x14ac:dyDescent="0.2">
      <c r="B1028" s="158"/>
      <c r="C1028" s="158"/>
      <c r="D1028" s="157"/>
      <c r="E1028" s="226"/>
    </row>
    <row r="1029" spans="2:5" s="159" customFormat="1" ht="15" customHeight="1" x14ac:dyDescent="0.2">
      <c r="B1029" s="158"/>
      <c r="C1029" s="158"/>
      <c r="D1029" s="157"/>
      <c r="E1029" s="226"/>
    </row>
    <row r="1030" spans="2:5" s="159" customFormat="1" ht="15" customHeight="1" x14ac:dyDescent="0.2">
      <c r="B1030" s="158"/>
      <c r="C1030" s="158"/>
      <c r="D1030" s="157"/>
      <c r="E1030" s="226"/>
    </row>
    <row r="1031" spans="2:5" s="159" customFormat="1" ht="15" customHeight="1" x14ac:dyDescent="0.2">
      <c r="B1031" s="158"/>
      <c r="C1031" s="158"/>
      <c r="D1031" s="157"/>
      <c r="E1031" s="226"/>
    </row>
    <row r="1032" spans="2:5" s="159" customFormat="1" ht="15" customHeight="1" x14ac:dyDescent="0.2">
      <c r="B1032" s="158"/>
      <c r="C1032" s="158"/>
      <c r="D1032" s="157"/>
      <c r="E1032" s="226"/>
    </row>
    <row r="1033" spans="2:5" s="159" customFormat="1" ht="15" customHeight="1" x14ac:dyDescent="0.2">
      <c r="B1033" s="158"/>
      <c r="C1033" s="158"/>
      <c r="D1033" s="157"/>
      <c r="E1033" s="226"/>
    </row>
    <row r="1034" spans="2:5" s="159" customFormat="1" ht="15" customHeight="1" x14ac:dyDescent="0.2">
      <c r="B1034" s="158"/>
      <c r="C1034" s="158"/>
      <c r="D1034" s="157"/>
      <c r="E1034" s="226"/>
    </row>
    <row r="1035" spans="2:5" s="159" customFormat="1" ht="15" customHeight="1" x14ac:dyDescent="0.2">
      <c r="B1035" s="158"/>
      <c r="C1035" s="158"/>
      <c r="D1035" s="157"/>
      <c r="E1035" s="226"/>
    </row>
    <row r="1036" spans="2:5" s="159" customFormat="1" ht="15" customHeight="1" x14ac:dyDescent="0.2">
      <c r="B1036" s="158"/>
      <c r="C1036" s="158"/>
      <c r="D1036" s="157"/>
      <c r="E1036" s="226"/>
    </row>
    <row r="1037" spans="2:5" s="159" customFormat="1" ht="15" customHeight="1" x14ac:dyDescent="0.2">
      <c r="B1037" s="158"/>
      <c r="C1037" s="158"/>
      <c r="D1037" s="157"/>
      <c r="E1037" s="226"/>
    </row>
    <row r="1038" spans="2:5" s="159" customFormat="1" ht="15" customHeight="1" x14ac:dyDescent="0.2">
      <c r="B1038" s="158"/>
      <c r="C1038" s="158"/>
      <c r="D1038" s="157"/>
      <c r="E1038" s="226"/>
    </row>
    <row r="1039" spans="2:5" s="159" customFormat="1" ht="15" customHeight="1" x14ac:dyDescent="0.2">
      <c r="B1039" s="158"/>
      <c r="C1039" s="158"/>
      <c r="D1039" s="157"/>
      <c r="E1039" s="226"/>
    </row>
    <row r="1040" spans="2:5" s="159" customFormat="1" ht="15" customHeight="1" x14ac:dyDescent="0.2">
      <c r="B1040" s="158"/>
      <c r="C1040" s="158"/>
      <c r="D1040" s="157"/>
      <c r="E1040" s="226"/>
    </row>
    <row r="1041" spans="2:5" s="159" customFormat="1" ht="15" customHeight="1" x14ac:dyDescent="0.2">
      <c r="B1041" s="158"/>
      <c r="C1041" s="158"/>
      <c r="D1041" s="157"/>
      <c r="E1041" s="226"/>
    </row>
    <row r="1042" spans="2:5" s="159" customFormat="1" ht="15" customHeight="1" x14ac:dyDescent="0.2">
      <c r="B1042" s="158"/>
      <c r="C1042" s="158"/>
      <c r="D1042" s="157"/>
      <c r="E1042" s="226"/>
    </row>
    <row r="1043" spans="2:5" s="159" customFormat="1" ht="15" customHeight="1" x14ac:dyDescent="0.2">
      <c r="B1043" s="158"/>
      <c r="C1043" s="158"/>
      <c r="D1043" s="157"/>
      <c r="E1043" s="226"/>
    </row>
    <row r="1044" spans="2:5" s="159" customFormat="1" ht="15" customHeight="1" x14ac:dyDescent="0.2">
      <c r="B1044" s="158"/>
      <c r="C1044" s="158"/>
      <c r="D1044" s="157"/>
      <c r="E1044" s="226"/>
    </row>
    <row r="1045" spans="2:5" s="159" customFormat="1" ht="15" customHeight="1" x14ac:dyDescent="0.2">
      <c r="B1045" s="158"/>
      <c r="C1045" s="158"/>
      <c r="D1045" s="157"/>
      <c r="E1045" s="226"/>
    </row>
    <row r="1046" spans="2:5" s="159" customFormat="1" ht="15" customHeight="1" x14ac:dyDescent="0.2">
      <c r="B1046" s="158"/>
      <c r="C1046" s="158"/>
      <c r="D1046" s="157"/>
      <c r="E1046" s="226"/>
    </row>
    <row r="1047" spans="2:5" s="159" customFormat="1" ht="15" customHeight="1" x14ac:dyDescent="0.2">
      <c r="B1047" s="158"/>
      <c r="C1047" s="158"/>
      <c r="D1047" s="157"/>
      <c r="E1047" s="226"/>
    </row>
    <row r="1048" spans="2:5" s="159" customFormat="1" ht="15" customHeight="1" x14ac:dyDescent="0.2">
      <c r="B1048" s="158"/>
      <c r="C1048" s="158"/>
      <c r="D1048" s="157"/>
      <c r="E1048" s="226"/>
    </row>
    <row r="1049" spans="2:5" s="159" customFormat="1" ht="15" customHeight="1" x14ac:dyDescent="0.2">
      <c r="B1049" s="158"/>
      <c r="C1049" s="158"/>
      <c r="D1049" s="157"/>
      <c r="E1049" s="226"/>
    </row>
    <row r="1050" spans="2:5" s="159" customFormat="1" ht="15" customHeight="1" x14ac:dyDescent="0.2">
      <c r="B1050" s="158"/>
      <c r="C1050" s="158"/>
      <c r="D1050" s="157"/>
      <c r="E1050" s="226"/>
    </row>
    <row r="1051" spans="2:5" s="159" customFormat="1" ht="15" customHeight="1" x14ac:dyDescent="0.2">
      <c r="B1051" s="158"/>
      <c r="C1051" s="158"/>
      <c r="D1051" s="157"/>
      <c r="E1051" s="226"/>
    </row>
    <row r="1052" spans="2:5" s="159" customFormat="1" ht="15" customHeight="1" x14ac:dyDescent="0.2">
      <c r="B1052" s="158"/>
      <c r="C1052" s="158"/>
      <c r="D1052" s="157"/>
      <c r="E1052" s="226"/>
    </row>
    <row r="1053" spans="2:5" s="159" customFormat="1" ht="15" customHeight="1" x14ac:dyDescent="0.2">
      <c r="B1053" s="158"/>
      <c r="C1053" s="158"/>
      <c r="D1053" s="157"/>
      <c r="E1053" s="226"/>
    </row>
    <row r="1054" spans="2:5" s="159" customFormat="1" ht="15" customHeight="1" x14ac:dyDescent="0.2">
      <c r="B1054" s="158"/>
      <c r="C1054" s="158"/>
      <c r="D1054" s="157"/>
      <c r="E1054" s="226"/>
    </row>
    <row r="1055" spans="2:5" s="159" customFormat="1" ht="15" customHeight="1" x14ac:dyDescent="0.2">
      <c r="B1055" s="158"/>
      <c r="C1055" s="158"/>
      <c r="D1055" s="157"/>
      <c r="E1055" s="226"/>
    </row>
    <row r="1056" spans="2:5" s="159" customFormat="1" ht="15" customHeight="1" x14ac:dyDescent="0.2">
      <c r="B1056" s="158"/>
      <c r="C1056" s="158"/>
      <c r="D1056" s="157"/>
      <c r="E1056" s="226"/>
    </row>
    <row r="1057" spans="2:5" s="159" customFormat="1" ht="15" customHeight="1" x14ac:dyDescent="0.2">
      <c r="B1057" s="158"/>
      <c r="C1057" s="158"/>
      <c r="D1057" s="157"/>
      <c r="E1057" s="226"/>
    </row>
    <row r="1058" spans="2:5" s="159" customFormat="1" ht="15" customHeight="1" x14ac:dyDescent="0.2">
      <c r="B1058" s="158"/>
      <c r="C1058" s="158"/>
      <c r="D1058" s="157"/>
      <c r="E1058" s="226"/>
    </row>
    <row r="1059" spans="2:5" s="159" customFormat="1" ht="15" customHeight="1" x14ac:dyDescent="0.2">
      <c r="B1059" s="158"/>
      <c r="C1059" s="158"/>
      <c r="D1059" s="157"/>
      <c r="E1059" s="226"/>
    </row>
    <row r="1060" spans="2:5" s="159" customFormat="1" ht="15" customHeight="1" x14ac:dyDescent="0.2">
      <c r="B1060" s="158"/>
      <c r="C1060" s="158"/>
      <c r="D1060" s="157"/>
      <c r="E1060" s="226"/>
    </row>
    <row r="1061" spans="2:5" s="159" customFormat="1" ht="15" customHeight="1" x14ac:dyDescent="0.2">
      <c r="B1061" s="158"/>
      <c r="C1061" s="158"/>
      <c r="D1061" s="157"/>
      <c r="E1061" s="226"/>
    </row>
    <row r="1062" spans="2:5" s="159" customFormat="1" ht="15" customHeight="1" x14ac:dyDescent="0.2">
      <c r="B1062" s="158"/>
      <c r="C1062" s="158"/>
      <c r="D1062" s="157"/>
      <c r="E1062" s="226"/>
    </row>
    <row r="1063" spans="2:5" s="159" customFormat="1" ht="15" customHeight="1" x14ac:dyDescent="0.2">
      <c r="B1063" s="158"/>
      <c r="C1063" s="158"/>
      <c r="D1063" s="157"/>
      <c r="E1063" s="226"/>
    </row>
    <row r="1064" spans="2:5" s="159" customFormat="1" ht="15" customHeight="1" x14ac:dyDescent="0.2">
      <c r="B1064" s="158"/>
      <c r="C1064" s="158"/>
      <c r="D1064" s="157"/>
      <c r="E1064" s="226"/>
    </row>
    <row r="1065" spans="2:5" s="159" customFormat="1" ht="15" customHeight="1" x14ac:dyDescent="0.2">
      <c r="B1065" s="158"/>
      <c r="C1065" s="158"/>
      <c r="D1065" s="157"/>
      <c r="E1065" s="226"/>
    </row>
    <row r="1066" spans="2:5" s="159" customFormat="1" ht="15" customHeight="1" x14ac:dyDescent="0.2">
      <c r="B1066" s="158"/>
      <c r="C1066" s="158"/>
      <c r="D1066" s="157"/>
      <c r="E1066" s="226"/>
    </row>
    <row r="1067" spans="2:5" s="159" customFormat="1" ht="15" customHeight="1" x14ac:dyDescent="0.2">
      <c r="B1067" s="158"/>
      <c r="C1067" s="158"/>
      <c r="D1067" s="157"/>
      <c r="E1067" s="226"/>
    </row>
    <row r="1068" spans="2:5" s="159" customFormat="1" ht="15" customHeight="1" x14ac:dyDescent="0.2">
      <c r="B1068" s="158"/>
      <c r="C1068" s="158"/>
      <c r="D1068" s="157"/>
      <c r="E1068" s="226"/>
    </row>
    <row r="1069" spans="2:5" s="159" customFormat="1" ht="15" customHeight="1" x14ac:dyDescent="0.2">
      <c r="B1069" s="158"/>
      <c r="C1069" s="158"/>
      <c r="D1069" s="157"/>
      <c r="E1069" s="226"/>
    </row>
    <row r="1070" spans="2:5" s="159" customFormat="1" ht="15" customHeight="1" x14ac:dyDescent="0.2">
      <c r="B1070" s="158"/>
      <c r="C1070" s="158"/>
      <c r="D1070" s="157"/>
      <c r="E1070" s="226"/>
    </row>
    <row r="1071" spans="2:5" s="159" customFormat="1" ht="15" customHeight="1" x14ac:dyDescent="0.2">
      <c r="B1071" s="158"/>
      <c r="C1071" s="158"/>
      <c r="D1071" s="157"/>
      <c r="E1071" s="226"/>
    </row>
    <row r="1072" spans="2:5" s="159" customFormat="1" ht="15" customHeight="1" x14ac:dyDescent="0.2">
      <c r="B1072" s="158"/>
      <c r="C1072" s="158"/>
      <c r="D1072" s="157"/>
      <c r="E1072" s="226"/>
    </row>
    <row r="1073" spans="2:5" s="159" customFormat="1" ht="15" customHeight="1" x14ac:dyDescent="0.2">
      <c r="B1073" s="158"/>
      <c r="C1073" s="158"/>
      <c r="D1073" s="157"/>
      <c r="E1073" s="226"/>
    </row>
    <row r="1074" spans="2:5" s="159" customFormat="1" ht="15" customHeight="1" x14ac:dyDescent="0.2">
      <c r="B1074" s="158"/>
      <c r="C1074" s="158"/>
      <c r="D1074" s="157"/>
      <c r="E1074" s="226"/>
    </row>
    <row r="1075" spans="2:5" s="159" customFormat="1" ht="15" customHeight="1" x14ac:dyDescent="0.2">
      <c r="B1075" s="158"/>
      <c r="C1075" s="158"/>
      <c r="D1075" s="157"/>
      <c r="E1075" s="226"/>
    </row>
    <row r="1076" spans="2:5" s="159" customFormat="1" ht="15" customHeight="1" x14ac:dyDescent="0.2">
      <c r="B1076" s="158"/>
      <c r="C1076" s="158"/>
      <c r="D1076" s="157"/>
      <c r="E1076" s="226"/>
    </row>
    <row r="1077" spans="2:5" s="159" customFormat="1" ht="15" customHeight="1" x14ac:dyDescent="0.2">
      <c r="B1077" s="158"/>
      <c r="C1077" s="158"/>
      <c r="D1077" s="157"/>
      <c r="E1077" s="226"/>
    </row>
    <row r="1078" spans="2:5" s="159" customFormat="1" ht="15" customHeight="1" x14ac:dyDescent="0.2">
      <c r="B1078" s="158"/>
      <c r="C1078" s="158"/>
      <c r="D1078" s="157"/>
      <c r="E1078" s="226"/>
    </row>
    <row r="1079" spans="2:5" s="159" customFormat="1" ht="15" customHeight="1" x14ac:dyDescent="0.2">
      <c r="B1079" s="158"/>
      <c r="C1079" s="158"/>
      <c r="D1079" s="157"/>
      <c r="E1079" s="226"/>
    </row>
    <row r="1080" spans="2:5" s="159" customFormat="1" ht="15" customHeight="1" x14ac:dyDescent="0.2">
      <c r="B1080" s="158"/>
      <c r="C1080" s="158"/>
      <c r="D1080" s="157"/>
      <c r="E1080" s="226"/>
    </row>
    <row r="1081" spans="2:5" s="159" customFormat="1" ht="15" customHeight="1" x14ac:dyDescent="0.2">
      <c r="B1081" s="158"/>
      <c r="C1081" s="158"/>
      <c r="D1081" s="157"/>
      <c r="E1081" s="226"/>
    </row>
    <row r="1082" spans="2:5" s="159" customFormat="1" ht="15" customHeight="1" x14ac:dyDescent="0.2">
      <c r="B1082" s="158"/>
      <c r="C1082" s="158"/>
      <c r="D1082" s="157"/>
      <c r="E1082" s="226"/>
    </row>
    <row r="1083" spans="2:5" s="159" customFormat="1" ht="15" customHeight="1" x14ac:dyDescent="0.2">
      <c r="B1083" s="158"/>
      <c r="C1083" s="158"/>
      <c r="D1083" s="157"/>
      <c r="E1083" s="226"/>
    </row>
    <row r="1084" spans="2:5" s="159" customFormat="1" ht="15" customHeight="1" x14ac:dyDescent="0.2">
      <c r="B1084" s="158"/>
      <c r="C1084" s="158"/>
      <c r="D1084" s="157"/>
      <c r="E1084" s="226"/>
    </row>
    <row r="1085" spans="2:5" s="159" customFormat="1" ht="15" customHeight="1" x14ac:dyDescent="0.2">
      <c r="B1085" s="158"/>
      <c r="C1085" s="158"/>
      <c r="D1085" s="157"/>
      <c r="E1085" s="226"/>
    </row>
    <row r="1086" spans="2:5" s="159" customFormat="1" ht="15" customHeight="1" x14ac:dyDescent="0.2">
      <c r="B1086" s="158"/>
      <c r="C1086" s="158"/>
      <c r="D1086" s="157"/>
      <c r="E1086" s="226"/>
    </row>
    <row r="1087" spans="2:5" s="159" customFormat="1" ht="15" customHeight="1" x14ac:dyDescent="0.2">
      <c r="B1087" s="158"/>
      <c r="C1087" s="158"/>
      <c r="D1087" s="157"/>
      <c r="E1087" s="226"/>
    </row>
    <row r="1088" spans="2:5" s="159" customFormat="1" ht="15" customHeight="1" x14ac:dyDescent="0.2">
      <c r="B1088" s="158"/>
      <c r="C1088" s="158"/>
      <c r="D1088" s="157"/>
      <c r="E1088" s="226"/>
    </row>
    <row r="1089" spans="2:5" s="159" customFormat="1" ht="15" customHeight="1" x14ac:dyDescent="0.2">
      <c r="B1089" s="158"/>
      <c r="C1089" s="158"/>
      <c r="D1089" s="157"/>
      <c r="E1089" s="226"/>
    </row>
    <row r="1090" spans="2:5" s="159" customFormat="1" ht="15" customHeight="1" x14ac:dyDescent="0.2">
      <c r="B1090" s="158"/>
      <c r="C1090" s="158"/>
      <c r="D1090" s="157"/>
      <c r="E1090" s="226"/>
    </row>
    <row r="1091" spans="2:5" s="159" customFormat="1" ht="15" customHeight="1" x14ac:dyDescent="0.2">
      <c r="B1091" s="158"/>
      <c r="C1091" s="158"/>
      <c r="D1091" s="157"/>
      <c r="E1091" s="226"/>
    </row>
    <row r="1092" spans="2:5" s="159" customFormat="1" ht="15" customHeight="1" x14ac:dyDescent="0.2">
      <c r="B1092" s="158"/>
      <c r="C1092" s="158"/>
      <c r="D1092" s="157"/>
      <c r="E1092" s="226"/>
    </row>
    <row r="1093" spans="2:5" s="159" customFormat="1" ht="15" customHeight="1" x14ac:dyDescent="0.2">
      <c r="B1093" s="158"/>
      <c r="C1093" s="158"/>
      <c r="D1093" s="157"/>
      <c r="E1093" s="226"/>
    </row>
    <row r="1094" spans="2:5" s="159" customFormat="1" ht="15" customHeight="1" x14ac:dyDescent="0.2">
      <c r="B1094" s="158"/>
      <c r="C1094" s="158"/>
      <c r="D1094" s="157"/>
      <c r="E1094" s="226"/>
    </row>
    <row r="1095" spans="2:5" s="159" customFormat="1" ht="15" customHeight="1" x14ac:dyDescent="0.2">
      <c r="B1095" s="158"/>
      <c r="C1095" s="158"/>
      <c r="D1095" s="157"/>
      <c r="E1095" s="226"/>
    </row>
    <row r="1096" spans="2:5" s="159" customFormat="1" ht="15" customHeight="1" x14ac:dyDescent="0.2">
      <c r="B1096" s="158"/>
      <c r="C1096" s="158"/>
      <c r="D1096" s="157"/>
      <c r="E1096" s="226"/>
    </row>
    <row r="1097" spans="2:5" s="159" customFormat="1" ht="15" customHeight="1" x14ac:dyDescent="0.2">
      <c r="B1097" s="158"/>
      <c r="C1097" s="158"/>
      <c r="D1097" s="157"/>
      <c r="E1097" s="226"/>
    </row>
    <row r="1098" spans="2:5" s="159" customFormat="1" ht="15" customHeight="1" x14ac:dyDescent="0.2">
      <c r="B1098" s="158"/>
      <c r="C1098" s="158"/>
      <c r="D1098" s="157"/>
      <c r="E1098" s="226"/>
    </row>
    <row r="1099" spans="2:5" s="159" customFormat="1" ht="15" customHeight="1" x14ac:dyDescent="0.2">
      <c r="B1099" s="158"/>
      <c r="C1099" s="158"/>
      <c r="D1099" s="157"/>
      <c r="E1099" s="226"/>
    </row>
    <row r="1100" spans="2:5" s="159" customFormat="1" ht="15" customHeight="1" x14ac:dyDescent="0.2">
      <c r="B1100" s="158"/>
      <c r="C1100" s="158"/>
      <c r="D1100" s="157"/>
      <c r="E1100" s="226"/>
    </row>
    <row r="1101" spans="2:5" s="159" customFormat="1" ht="15" customHeight="1" x14ac:dyDescent="0.2">
      <c r="B1101" s="158"/>
      <c r="C1101" s="158"/>
      <c r="D1101" s="157"/>
      <c r="E1101" s="226"/>
    </row>
    <row r="1102" spans="2:5" s="159" customFormat="1" ht="15" customHeight="1" x14ac:dyDescent="0.2">
      <c r="B1102" s="158"/>
      <c r="C1102" s="158"/>
      <c r="D1102" s="157"/>
      <c r="E1102" s="226"/>
    </row>
    <row r="1103" spans="2:5" s="159" customFormat="1" ht="15" customHeight="1" x14ac:dyDescent="0.2">
      <c r="B1103" s="158"/>
      <c r="C1103" s="158"/>
      <c r="D1103" s="157"/>
      <c r="E1103" s="226"/>
    </row>
    <row r="1104" spans="2:5" s="159" customFormat="1" ht="15" customHeight="1" x14ac:dyDescent="0.2">
      <c r="B1104" s="158"/>
      <c r="C1104" s="158"/>
      <c r="D1104" s="157"/>
      <c r="E1104" s="226"/>
    </row>
    <row r="1105" spans="2:5" s="159" customFormat="1" ht="15" customHeight="1" x14ac:dyDescent="0.2">
      <c r="B1105" s="158"/>
      <c r="C1105" s="158"/>
      <c r="D1105" s="157"/>
      <c r="E1105" s="226"/>
    </row>
    <row r="1106" spans="2:5" s="159" customFormat="1" ht="15" customHeight="1" x14ac:dyDescent="0.2">
      <c r="B1106" s="158"/>
      <c r="C1106" s="158"/>
      <c r="D1106" s="157"/>
      <c r="E1106" s="226"/>
    </row>
    <row r="1107" spans="2:5" s="159" customFormat="1" ht="15" customHeight="1" x14ac:dyDescent="0.2">
      <c r="B1107" s="158"/>
      <c r="C1107" s="158"/>
      <c r="D1107" s="157"/>
      <c r="E1107" s="226"/>
    </row>
    <row r="1108" spans="2:5" s="159" customFormat="1" ht="15" customHeight="1" x14ac:dyDescent="0.2">
      <c r="B1108" s="158"/>
      <c r="C1108" s="158"/>
      <c r="D1108" s="157"/>
      <c r="E1108" s="226"/>
    </row>
    <row r="1109" spans="2:5" s="159" customFormat="1" ht="15" customHeight="1" x14ac:dyDescent="0.2">
      <c r="B1109" s="158"/>
      <c r="C1109" s="158"/>
      <c r="D1109" s="157"/>
      <c r="E1109" s="226"/>
    </row>
    <row r="1110" spans="2:5" s="159" customFormat="1" ht="15" customHeight="1" x14ac:dyDescent="0.2">
      <c r="B1110" s="158"/>
      <c r="C1110" s="158"/>
      <c r="D1110" s="157"/>
      <c r="E1110" s="226"/>
    </row>
    <row r="1111" spans="2:5" s="159" customFormat="1" ht="15" customHeight="1" x14ac:dyDescent="0.2">
      <c r="B1111" s="158"/>
      <c r="C1111" s="158"/>
      <c r="D1111" s="157"/>
      <c r="E1111" s="226"/>
    </row>
    <row r="1112" spans="2:5" s="159" customFormat="1" ht="15" customHeight="1" x14ac:dyDescent="0.2">
      <c r="B1112" s="158"/>
      <c r="C1112" s="158"/>
      <c r="D1112" s="157"/>
      <c r="E1112" s="226"/>
    </row>
    <row r="1113" spans="2:5" s="159" customFormat="1" ht="15" customHeight="1" x14ac:dyDescent="0.2">
      <c r="B1113" s="158"/>
      <c r="C1113" s="158"/>
      <c r="D1113" s="157"/>
      <c r="E1113" s="226"/>
    </row>
    <row r="1114" spans="2:5" s="159" customFormat="1" ht="15" customHeight="1" x14ac:dyDescent="0.2">
      <c r="B1114" s="158"/>
      <c r="C1114" s="158"/>
      <c r="D1114" s="157"/>
      <c r="E1114" s="226"/>
    </row>
    <row r="1115" spans="2:5" s="159" customFormat="1" ht="15" customHeight="1" x14ac:dyDescent="0.2">
      <c r="B1115" s="158"/>
      <c r="C1115" s="158"/>
      <c r="D1115" s="157"/>
      <c r="E1115" s="226"/>
    </row>
    <row r="1116" spans="2:5" s="159" customFormat="1" ht="15" customHeight="1" x14ac:dyDescent="0.2">
      <c r="B1116" s="158"/>
      <c r="C1116" s="158"/>
      <c r="D1116" s="157"/>
      <c r="E1116" s="226"/>
    </row>
    <row r="1117" spans="2:5" s="159" customFormat="1" ht="15" customHeight="1" x14ac:dyDescent="0.2">
      <c r="B1117" s="158"/>
      <c r="C1117" s="158"/>
      <c r="D1117" s="157"/>
      <c r="E1117" s="226"/>
    </row>
    <row r="1118" spans="2:5" s="159" customFormat="1" ht="15" customHeight="1" x14ac:dyDescent="0.2">
      <c r="B1118" s="158"/>
      <c r="C1118" s="158"/>
      <c r="D1118" s="157"/>
      <c r="E1118" s="226"/>
    </row>
    <row r="1119" spans="2:5" s="159" customFormat="1" ht="15" customHeight="1" x14ac:dyDescent="0.2">
      <c r="B1119" s="158"/>
      <c r="C1119" s="158"/>
      <c r="D1119" s="157"/>
      <c r="E1119" s="226"/>
    </row>
    <row r="1120" spans="2:5" s="159" customFormat="1" ht="15" customHeight="1" x14ac:dyDescent="0.2">
      <c r="B1120" s="158"/>
      <c r="C1120" s="158"/>
      <c r="D1120" s="157"/>
      <c r="E1120" s="226"/>
    </row>
    <row r="1121" spans="2:5" s="159" customFormat="1" ht="15" customHeight="1" x14ac:dyDescent="0.2">
      <c r="B1121" s="158"/>
      <c r="C1121" s="158"/>
      <c r="D1121" s="157"/>
      <c r="E1121" s="226"/>
    </row>
    <row r="1122" spans="2:5" s="159" customFormat="1" ht="15" customHeight="1" x14ac:dyDescent="0.2">
      <c r="B1122" s="158"/>
      <c r="C1122" s="158"/>
      <c r="D1122" s="157"/>
      <c r="E1122" s="226"/>
    </row>
    <row r="1123" spans="2:5" s="159" customFormat="1" ht="15" customHeight="1" x14ac:dyDescent="0.2">
      <c r="B1123" s="158"/>
      <c r="C1123" s="158"/>
      <c r="D1123" s="157"/>
      <c r="E1123" s="226"/>
    </row>
    <row r="1124" spans="2:5" s="159" customFormat="1" ht="15" customHeight="1" x14ac:dyDescent="0.2">
      <c r="B1124" s="158"/>
      <c r="C1124" s="158"/>
      <c r="D1124" s="157"/>
      <c r="E1124" s="226"/>
    </row>
    <row r="1125" spans="2:5" s="159" customFormat="1" ht="15" customHeight="1" x14ac:dyDescent="0.2">
      <c r="B1125" s="158"/>
      <c r="C1125" s="158"/>
      <c r="D1125" s="157"/>
      <c r="E1125" s="226"/>
    </row>
    <row r="1126" spans="2:5" s="159" customFormat="1" ht="15" customHeight="1" x14ac:dyDescent="0.2">
      <c r="B1126" s="158"/>
      <c r="C1126" s="158"/>
      <c r="D1126" s="157"/>
      <c r="E1126" s="226"/>
    </row>
    <row r="1127" spans="2:5" s="159" customFormat="1" ht="15" customHeight="1" x14ac:dyDescent="0.2">
      <c r="B1127" s="158"/>
      <c r="C1127" s="158"/>
      <c r="D1127" s="157"/>
      <c r="E1127" s="226"/>
    </row>
    <row r="1128" spans="2:5" s="159" customFormat="1" ht="15" customHeight="1" x14ac:dyDescent="0.2">
      <c r="B1128" s="158"/>
      <c r="C1128" s="158"/>
      <c r="D1128" s="157"/>
      <c r="E1128" s="226"/>
    </row>
    <row r="1129" spans="2:5" s="159" customFormat="1" ht="15" customHeight="1" x14ac:dyDescent="0.2">
      <c r="B1129" s="158"/>
      <c r="C1129" s="158"/>
      <c r="D1129" s="157"/>
      <c r="E1129" s="226"/>
    </row>
    <row r="1130" spans="2:5" s="159" customFormat="1" ht="15" customHeight="1" x14ac:dyDescent="0.2">
      <c r="B1130" s="158"/>
      <c r="C1130" s="158"/>
      <c r="D1130" s="157"/>
      <c r="E1130" s="226"/>
    </row>
    <row r="1131" spans="2:5" s="159" customFormat="1" ht="15" customHeight="1" x14ac:dyDescent="0.2">
      <c r="B1131" s="158"/>
      <c r="C1131" s="158"/>
      <c r="D1131" s="157"/>
      <c r="E1131" s="226"/>
    </row>
    <row r="1132" spans="2:5" s="159" customFormat="1" ht="15" customHeight="1" x14ac:dyDescent="0.2">
      <c r="B1132" s="158"/>
      <c r="C1132" s="158"/>
      <c r="D1132" s="157"/>
      <c r="E1132" s="226"/>
    </row>
    <row r="1133" spans="2:5" s="159" customFormat="1" ht="15" customHeight="1" x14ac:dyDescent="0.2">
      <c r="B1133" s="158"/>
      <c r="C1133" s="158"/>
      <c r="D1133" s="157"/>
      <c r="E1133" s="226"/>
    </row>
    <row r="1134" spans="2:5" s="159" customFormat="1" ht="15" customHeight="1" x14ac:dyDescent="0.2">
      <c r="B1134" s="158"/>
      <c r="C1134" s="158"/>
      <c r="D1134" s="157"/>
      <c r="E1134" s="226"/>
    </row>
    <row r="1135" spans="2:5" s="159" customFormat="1" ht="15" customHeight="1" x14ac:dyDescent="0.2">
      <c r="B1135" s="158"/>
      <c r="C1135" s="158"/>
      <c r="D1135" s="157"/>
      <c r="E1135" s="226"/>
    </row>
    <row r="1136" spans="2:5" s="159" customFormat="1" ht="15" customHeight="1" x14ac:dyDescent="0.2">
      <c r="B1136" s="158"/>
      <c r="C1136" s="158"/>
      <c r="D1136" s="157"/>
      <c r="E1136" s="226"/>
    </row>
    <row r="1137" spans="2:5" s="159" customFormat="1" ht="15" customHeight="1" x14ac:dyDescent="0.2">
      <c r="B1137" s="158"/>
      <c r="C1137" s="158"/>
      <c r="D1137" s="157"/>
      <c r="E1137" s="226"/>
    </row>
    <row r="1138" spans="2:5" s="159" customFormat="1" ht="15" customHeight="1" x14ac:dyDescent="0.2">
      <c r="B1138" s="158"/>
      <c r="C1138" s="158"/>
      <c r="D1138" s="157"/>
      <c r="E1138" s="226"/>
    </row>
    <row r="1139" spans="2:5" s="159" customFormat="1" ht="15" customHeight="1" x14ac:dyDescent="0.2">
      <c r="B1139" s="158"/>
      <c r="C1139" s="158"/>
      <c r="D1139" s="157"/>
      <c r="E1139" s="226"/>
    </row>
    <row r="1140" spans="2:5" s="159" customFormat="1" ht="15" customHeight="1" x14ac:dyDescent="0.2">
      <c r="B1140" s="158"/>
      <c r="C1140" s="158"/>
      <c r="D1140" s="157"/>
      <c r="E1140" s="226"/>
    </row>
    <row r="1141" spans="2:5" s="159" customFormat="1" ht="15" customHeight="1" x14ac:dyDescent="0.2">
      <c r="B1141" s="158"/>
      <c r="C1141" s="158"/>
      <c r="D1141" s="157"/>
      <c r="E1141" s="226"/>
    </row>
    <row r="1142" spans="2:5" s="159" customFormat="1" ht="15" customHeight="1" x14ac:dyDescent="0.2">
      <c r="B1142" s="158"/>
      <c r="C1142" s="158"/>
      <c r="D1142" s="157"/>
      <c r="E1142" s="226"/>
    </row>
    <row r="1143" spans="2:5" s="159" customFormat="1" ht="15" customHeight="1" x14ac:dyDescent="0.2">
      <c r="B1143" s="158"/>
      <c r="C1143" s="158"/>
      <c r="D1143" s="157"/>
      <c r="E1143" s="226"/>
    </row>
    <row r="1144" spans="2:5" s="159" customFormat="1" ht="15" customHeight="1" x14ac:dyDescent="0.2">
      <c r="B1144" s="158"/>
      <c r="C1144" s="158"/>
      <c r="D1144" s="157"/>
      <c r="E1144" s="226"/>
    </row>
    <row r="1145" spans="2:5" s="159" customFormat="1" ht="15" customHeight="1" x14ac:dyDescent="0.2">
      <c r="B1145" s="158"/>
      <c r="C1145" s="158"/>
      <c r="D1145" s="157"/>
      <c r="E1145" s="226"/>
    </row>
    <row r="1146" spans="2:5" s="159" customFormat="1" ht="15" customHeight="1" x14ac:dyDescent="0.2">
      <c r="B1146" s="158"/>
      <c r="C1146" s="158"/>
      <c r="D1146" s="157"/>
      <c r="E1146" s="226"/>
    </row>
    <row r="1147" spans="2:5" s="159" customFormat="1" ht="15" customHeight="1" x14ac:dyDescent="0.2">
      <c r="B1147" s="158"/>
      <c r="C1147" s="158"/>
      <c r="D1147" s="157"/>
      <c r="E1147" s="226"/>
    </row>
    <row r="1148" spans="2:5" s="159" customFormat="1" ht="15" customHeight="1" x14ac:dyDescent="0.2">
      <c r="B1148" s="158"/>
      <c r="C1148" s="158"/>
      <c r="D1148" s="157"/>
      <c r="E1148" s="226"/>
    </row>
    <row r="1149" spans="2:5" s="159" customFormat="1" ht="15" customHeight="1" x14ac:dyDescent="0.2">
      <c r="B1149" s="158"/>
      <c r="C1149" s="158"/>
      <c r="D1149" s="157"/>
      <c r="E1149" s="226"/>
    </row>
    <row r="1150" spans="2:5" s="159" customFormat="1" ht="15" customHeight="1" x14ac:dyDescent="0.2">
      <c r="B1150" s="158"/>
      <c r="C1150" s="158"/>
      <c r="D1150" s="157"/>
      <c r="E1150" s="226"/>
    </row>
    <row r="1151" spans="2:5" s="159" customFormat="1" ht="15" customHeight="1" x14ac:dyDescent="0.2">
      <c r="B1151" s="158"/>
      <c r="C1151" s="158"/>
      <c r="D1151" s="157"/>
      <c r="E1151" s="226"/>
    </row>
    <row r="1152" spans="2:5" s="159" customFormat="1" ht="15" customHeight="1" x14ac:dyDescent="0.2">
      <c r="B1152" s="158"/>
      <c r="C1152" s="158"/>
      <c r="D1152" s="157"/>
      <c r="E1152" s="226"/>
    </row>
    <row r="1153" spans="2:5" s="159" customFormat="1" ht="15" customHeight="1" x14ac:dyDescent="0.2">
      <c r="B1153" s="158"/>
      <c r="C1153" s="158"/>
      <c r="D1153" s="157"/>
      <c r="E1153" s="226"/>
    </row>
    <row r="1154" spans="2:5" s="159" customFormat="1" ht="15" customHeight="1" x14ac:dyDescent="0.2">
      <c r="B1154" s="158"/>
      <c r="C1154" s="158"/>
      <c r="D1154" s="157"/>
      <c r="E1154" s="226"/>
    </row>
    <row r="1155" spans="2:5" s="159" customFormat="1" ht="15" customHeight="1" x14ac:dyDescent="0.2">
      <c r="B1155" s="158"/>
      <c r="C1155" s="158"/>
      <c r="D1155" s="157"/>
      <c r="E1155" s="226"/>
    </row>
    <row r="1156" spans="2:5" s="159" customFormat="1" ht="15" customHeight="1" x14ac:dyDescent="0.2">
      <c r="B1156" s="158"/>
      <c r="C1156" s="158"/>
      <c r="D1156" s="157"/>
      <c r="E1156" s="226"/>
    </row>
    <row r="1157" spans="2:5" s="159" customFormat="1" ht="15" customHeight="1" x14ac:dyDescent="0.2">
      <c r="B1157" s="158"/>
      <c r="C1157" s="158"/>
      <c r="D1157" s="157"/>
      <c r="E1157" s="226"/>
    </row>
    <row r="1158" spans="2:5" s="159" customFormat="1" ht="15" customHeight="1" x14ac:dyDescent="0.2">
      <c r="B1158" s="158"/>
      <c r="C1158" s="158"/>
      <c r="D1158" s="157"/>
      <c r="E1158" s="226"/>
    </row>
    <row r="1159" spans="2:5" s="159" customFormat="1" ht="15" customHeight="1" x14ac:dyDescent="0.2">
      <c r="B1159" s="158"/>
      <c r="C1159" s="158"/>
      <c r="D1159" s="157"/>
      <c r="E1159" s="226"/>
    </row>
    <row r="1160" spans="2:5" s="159" customFormat="1" ht="15" customHeight="1" x14ac:dyDescent="0.2">
      <c r="B1160" s="158"/>
      <c r="C1160" s="158"/>
      <c r="D1160" s="157"/>
      <c r="E1160" s="226"/>
    </row>
    <row r="1161" spans="2:5" s="159" customFormat="1" ht="15" customHeight="1" x14ac:dyDescent="0.2">
      <c r="B1161" s="158"/>
      <c r="C1161" s="158"/>
      <c r="D1161" s="157"/>
      <c r="E1161" s="226"/>
    </row>
    <row r="1162" spans="2:5" s="159" customFormat="1" ht="15" customHeight="1" x14ac:dyDescent="0.2">
      <c r="B1162" s="158"/>
      <c r="C1162" s="158"/>
      <c r="D1162" s="157"/>
      <c r="E1162" s="226"/>
    </row>
    <row r="1163" spans="2:5" s="159" customFormat="1" ht="15" customHeight="1" x14ac:dyDescent="0.2">
      <c r="B1163" s="158"/>
      <c r="C1163" s="158"/>
      <c r="D1163" s="157"/>
      <c r="E1163" s="226"/>
    </row>
    <row r="1164" spans="2:5" s="159" customFormat="1" ht="15" customHeight="1" x14ac:dyDescent="0.2">
      <c r="B1164" s="158"/>
      <c r="C1164" s="158"/>
      <c r="D1164" s="157"/>
      <c r="E1164" s="226"/>
    </row>
    <row r="1165" spans="2:5" s="159" customFormat="1" ht="15" customHeight="1" x14ac:dyDescent="0.2">
      <c r="B1165" s="158"/>
      <c r="C1165" s="158"/>
      <c r="D1165" s="157"/>
      <c r="E1165" s="226"/>
    </row>
    <row r="1166" spans="2:5" s="159" customFormat="1" ht="15" customHeight="1" x14ac:dyDescent="0.2">
      <c r="B1166" s="158"/>
      <c r="C1166" s="158"/>
      <c r="D1166" s="157"/>
      <c r="E1166" s="226"/>
    </row>
    <row r="1167" spans="2:5" s="159" customFormat="1" ht="15" customHeight="1" x14ac:dyDescent="0.2">
      <c r="B1167" s="158"/>
      <c r="C1167" s="158"/>
      <c r="D1167" s="157"/>
      <c r="E1167" s="226"/>
    </row>
    <row r="1168" spans="2:5" s="159" customFormat="1" ht="15" customHeight="1" x14ac:dyDescent="0.2">
      <c r="B1168" s="158"/>
      <c r="C1168" s="158"/>
      <c r="D1168" s="157"/>
      <c r="E1168" s="226"/>
    </row>
    <row r="1169" spans="2:5" s="159" customFormat="1" ht="15" customHeight="1" x14ac:dyDescent="0.2">
      <c r="B1169" s="158"/>
      <c r="C1169" s="158"/>
      <c r="D1169" s="157"/>
      <c r="E1169" s="226"/>
    </row>
    <row r="1170" spans="2:5" s="159" customFormat="1" ht="15" customHeight="1" x14ac:dyDescent="0.2">
      <c r="B1170" s="158"/>
      <c r="C1170" s="158"/>
      <c r="D1170" s="157"/>
      <c r="E1170" s="226"/>
    </row>
    <row r="1171" spans="2:5" s="159" customFormat="1" ht="15" customHeight="1" x14ac:dyDescent="0.2">
      <c r="B1171" s="158"/>
      <c r="C1171" s="158"/>
      <c r="D1171" s="157"/>
      <c r="E1171" s="226"/>
    </row>
    <row r="1172" spans="2:5" s="159" customFormat="1" ht="15" customHeight="1" x14ac:dyDescent="0.2">
      <c r="B1172" s="158"/>
      <c r="C1172" s="158"/>
      <c r="D1172" s="157"/>
      <c r="E1172" s="226"/>
    </row>
    <row r="1173" spans="2:5" s="159" customFormat="1" ht="15" customHeight="1" x14ac:dyDescent="0.2">
      <c r="B1173" s="158"/>
      <c r="C1173" s="158"/>
      <c r="D1173" s="157"/>
      <c r="E1173" s="226"/>
    </row>
    <row r="1174" spans="2:5" s="159" customFormat="1" ht="15" customHeight="1" x14ac:dyDescent="0.2">
      <c r="B1174" s="158"/>
      <c r="C1174" s="158"/>
      <c r="D1174" s="157"/>
      <c r="E1174" s="226"/>
    </row>
    <row r="1175" spans="2:5" s="159" customFormat="1" ht="15" customHeight="1" x14ac:dyDescent="0.2">
      <c r="B1175" s="158"/>
      <c r="C1175" s="158"/>
      <c r="D1175" s="157"/>
      <c r="E1175" s="226"/>
    </row>
    <row r="1176" spans="2:5" s="159" customFormat="1" ht="15" customHeight="1" x14ac:dyDescent="0.2">
      <c r="B1176" s="158"/>
      <c r="C1176" s="158"/>
      <c r="D1176" s="157"/>
      <c r="E1176" s="226"/>
    </row>
    <row r="1177" spans="2:5" s="159" customFormat="1" ht="15" customHeight="1" x14ac:dyDescent="0.2">
      <c r="B1177" s="158"/>
      <c r="C1177" s="158"/>
      <c r="D1177" s="157"/>
      <c r="E1177" s="226"/>
    </row>
    <row r="1178" spans="2:5" s="159" customFormat="1" ht="15" customHeight="1" x14ac:dyDescent="0.2">
      <c r="B1178" s="158"/>
      <c r="C1178" s="158"/>
      <c r="D1178" s="157"/>
      <c r="E1178" s="226"/>
    </row>
    <row r="1179" spans="2:5" s="159" customFormat="1" ht="15" customHeight="1" x14ac:dyDescent="0.2">
      <c r="B1179" s="158"/>
      <c r="C1179" s="158"/>
      <c r="D1179" s="157"/>
      <c r="E1179" s="226"/>
    </row>
    <row r="1180" spans="2:5" s="159" customFormat="1" ht="15" customHeight="1" x14ac:dyDescent="0.2">
      <c r="B1180" s="158"/>
      <c r="C1180" s="158"/>
      <c r="D1180" s="157"/>
      <c r="E1180" s="226"/>
    </row>
    <row r="1181" spans="2:5" s="159" customFormat="1" ht="15" customHeight="1" x14ac:dyDescent="0.2">
      <c r="B1181" s="158"/>
      <c r="C1181" s="158"/>
      <c r="D1181" s="157"/>
      <c r="E1181" s="226"/>
    </row>
    <row r="1182" spans="2:5" s="159" customFormat="1" ht="15" customHeight="1" x14ac:dyDescent="0.2">
      <c r="B1182" s="158"/>
      <c r="C1182" s="158"/>
      <c r="D1182" s="157"/>
      <c r="E1182" s="226"/>
    </row>
    <row r="1183" spans="2:5" s="159" customFormat="1" ht="15" customHeight="1" x14ac:dyDescent="0.2">
      <c r="B1183" s="158"/>
      <c r="C1183" s="158"/>
      <c r="D1183" s="157"/>
      <c r="E1183" s="226"/>
    </row>
    <row r="1184" spans="2:5" s="159" customFormat="1" ht="15" customHeight="1" x14ac:dyDescent="0.2">
      <c r="B1184" s="158"/>
      <c r="C1184" s="158"/>
      <c r="D1184" s="157"/>
      <c r="E1184" s="226"/>
    </row>
    <row r="1185" spans="2:5" s="159" customFormat="1" ht="15" customHeight="1" x14ac:dyDescent="0.2">
      <c r="B1185" s="158"/>
      <c r="C1185" s="158"/>
      <c r="D1185" s="157"/>
      <c r="E1185" s="226"/>
    </row>
    <row r="1186" spans="2:5" s="159" customFormat="1" ht="15" customHeight="1" x14ac:dyDescent="0.2">
      <c r="B1186" s="158"/>
      <c r="C1186" s="158"/>
      <c r="D1186" s="157"/>
      <c r="E1186" s="226"/>
    </row>
    <row r="1187" spans="2:5" s="159" customFormat="1" ht="15" customHeight="1" x14ac:dyDescent="0.2">
      <c r="B1187" s="158"/>
      <c r="C1187" s="158"/>
      <c r="D1187" s="157"/>
      <c r="E1187" s="226"/>
    </row>
    <row r="1188" spans="2:5" s="159" customFormat="1" ht="15" customHeight="1" x14ac:dyDescent="0.2">
      <c r="B1188" s="158"/>
      <c r="C1188" s="158"/>
      <c r="D1188" s="157"/>
      <c r="E1188" s="226"/>
    </row>
    <row r="1189" spans="2:5" s="159" customFormat="1" ht="15" customHeight="1" x14ac:dyDescent="0.2">
      <c r="B1189" s="158"/>
      <c r="C1189" s="158"/>
      <c r="D1189" s="157"/>
      <c r="E1189" s="226"/>
    </row>
    <row r="1190" spans="2:5" s="159" customFormat="1" ht="15" customHeight="1" x14ac:dyDescent="0.2">
      <c r="B1190" s="158"/>
      <c r="C1190" s="158"/>
      <c r="D1190" s="157"/>
      <c r="E1190" s="226"/>
    </row>
    <row r="1191" spans="2:5" s="159" customFormat="1" ht="15" customHeight="1" x14ac:dyDescent="0.2">
      <c r="B1191" s="158"/>
      <c r="C1191" s="158"/>
      <c r="D1191" s="157"/>
      <c r="E1191" s="226"/>
    </row>
    <row r="1192" spans="2:5" s="159" customFormat="1" ht="15" customHeight="1" x14ac:dyDescent="0.2">
      <c r="B1192" s="158"/>
      <c r="C1192" s="158"/>
      <c r="D1192" s="157"/>
      <c r="E1192" s="226"/>
    </row>
    <row r="1193" spans="2:5" s="159" customFormat="1" ht="15" customHeight="1" x14ac:dyDescent="0.2">
      <c r="B1193" s="158"/>
      <c r="C1193" s="158"/>
      <c r="D1193" s="157"/>
      <c r="E1193" s="226"/>
    </row>
    <row r="1194" spans="2:5" s="159" customFormat="1" ht="15" customHeight="1" x14ac:dyDescent="0.2">
      <c r="B1194" s="158"/>
      <c r="C1194" s="158"/>
      <c r="D1194" s="157"/>
      <c r="E1194" s="226"/>
    </row>
    <row r="1195" spans="2:5" s="159" customFormat="1" ht="15" customHeight="1" x14ac:dyDescent="0.2">
      <c r="B1195" s="158"/>
      <c r="C1195" s="158"/>
      <c r="D1195" s="157"/>
      <c r="E1195" s="226"/>
    </row>
    <row r="1196" spans="2:5" s="159" customFormat="1" ht="15" customHeight="1" x14ac:dyDescent="0.2">
      <c r="B1196" s="158"/>
      <c r="C1196" s="158"/>
      <c r="D1196" s="157"/>
      <c r="E1196" s="226"/>
    </row>
    <row r="1197" spans="2:5" s="159" customFormat="1" ht="15" customHeight="1" x14ac:dyDescent="0.2">
      <c r="B1197" s="158"/>
      <c r="C1197" s="158"/>
      <c r="D1197" s="157"/>
      <c r="E1197" s="226"/>
    </row>
    <row r="1198" spans="2:5" s="159" customFormat="1" ht="15" customHeight="1" x14ac:dyDescent="0.2">
      <c r="B1198" s="158"/>
      <c r="C1198" s="158"/>
      <c r="D1198" s="157"/>
      <c r="E1198" s="226"/>
    </row>
    <row r="1199" spans="2:5" s="159" customFormat="1" ht="15" customHeight="1" x14ac:dyDescent="0.2">
      <c r="B1199" s="158"/>
      <c r="C1199" s="158"/>
      <c r="D1199" s="157"/>
      <c r="E1199" s="226"/>
    </row>
    <row r="1200" spans="2:5" s="159" customFormat="1" ht="15" customHeight="1" x14ac:dyDescent="0.2">
      <c r="B1200" s="158"/>
      <c r="C1200" s="158"/>
      <c r="D1200" s="157"/>
      <c r="E1200" s="226"/>
    </row>
    <row r="1201" spans="2:5" s="159" customFormat="1" ht="15" customHeight="1" x14ac:dyDescent="0.2">
      <c r="B1201" s="158"/>
      <c r="C1201" s="158"/>
      <c r="D1201" s="157"/>
      <c r="E1201" s="226"/>
    </row>
    <row r="1202" spans="2:5" s="159" customFormat="1" ht="15" customHeight="1" x14ac:dyDescent="0.2">
      <c r="B1202" s="158"/>
      <c r="C1202" s="158"/>
      <c r="D1202" s="157"/>
      <c r="E1202" s="226"/>
    </row>
    <row r="1203" spans="2:5" s="159" customFormat="1" ht="15" customHeight="1" x14ac:dyDescent="0.2">
      <c r="B1203" s="158"/>
      <c r="C1203" s="158"/>
      <c r="D1203" s="157"/>
      <c r="E1203" s="226"/>
    </row>
    <row r="1204" spans="2:5" s="159" customFormat="1" ht="15" customHeight="1" x14ac:dyDescent="0.2">
      <c r="B1204" s="158"/>
      <c r="C1204" s="158"/>
      <c r="D1204" s="157"/>
      <c r="E1204" s="226"/>
    </row>
    <row r="1205" spans="2:5" s="159" customFormat="1" ht="15" customHeight="1" x14ac:dyDescent="0.2">
      <c r="B1205" s="158"/>
      <c r="C1205" s="158"/>
      <c r="D1205" s="157"/>
      <c r="E1205" s="226"/>
    </row>
    <row r="1206" spans="2:5" s="159" customFormat="1" ht="15" customHeight="1" x14ac:dyDescent="0.2">
      <c r="B1206" s="158"/>
      <c r="C1206" s="158"/>
      <c r="D1206" s="157"/>
      <c r="E1206" s="226"/>
    </row>
    <row r="1207" spans="2:5" s="159" customFormat="1" ht="15" customHeight="1" x14ac:dyDescent="0.2">
      <c r="B1207" s="158"/>
      <c r="C1207" s="158"/>
      <c r="D1207" s="157"/>
      <c r="E1207" s="226"/>
    </row>
    <row r="1208" spans="2:5" s="159" customFormat="1" ht="15" customHeight="1" x14ac:dyDescent="0.2">
      <c r="B1208" s="158"/>
      <c r="C1208" s="158"/>
      <c r="D1208" s="157"/>
      <c r="E1208" s="226"/>
    </row>
    <row r="1209" spans="2:5" s="159" customFormat="1" ht="15" customHeight="1" x14ac:dyDescent="0.2">
      <c r="B1209" s="158"/>
      <c r="C1209" s="158"/>
      <c r="D1209" s="157"/>
      <c r="E1209" s="226"/>
    </row>
    <row r="1210" spans="2:5" s="159" customFormat="1" ht="15" customHeight="1" x14ac:dyDescent="0.2">
      <c r="B1210" s="158"/>
      <c r="C1210" s="158"/>
      <c r="D1210" s="157"/>
      <c r="E1210" s="226"/>
    </row>
    <row r="1211" spans="2:5" s="159" customFormat="1" ht="15" customHeight="1" x14ac:dyDescent="0.2">
      <c r="B1211" s="158"/>
      <c r="C1211" s="158"/>
      <c r="D1211" s="157"/>
      <c r="E1211" s="226"/>
    </row>
    <row r="1212" spans="2:5" s="159" customFormat="1" ht="15" customHeight="1" x14ac:dyDescent="0.2">
      <c r="B1212" s="158"/>
      <c r="C1212" s="158"/>
      <c r="D1212" s="157"/>
      <c r="E1212" s="226"/>
    </row>
    <row r="1213" spans="2:5" s="159" customFormat="1" ht="15" customHeight="1" x14ac:dyDescent="0.2">
      <c r="B1213" s="158"/>
      <c r="C1213" s="158"/>
      <c r="D1213" s="157"/>
      <c r="E1213" s="226"/>
    </row>
    <row r="1214" spans="2:5" s="159" customFormat="1" ht="15" customHeight="1" x14ac:dyDescent="0.2">
      <c r="B1214" s="158"/>
      <c r="C1214" s="158"/>
      <c r="D1214" s="157"/>
      <c r="E1214" s="226"/>
    </row>
    <row r="1215" spans="2:5" s="159" customFormat="1" ht="15" customHeight="1" x14ac:dyDescent="0.2">
      <c r="B1215" s="158"/>
      <c r="C1215" s="158"/>
      <c r="D1215" s="157"/>
      <c r="E1215" s="226"/>
    </row>
    <row r="1216" spans="2:5" s="159" customFormat="1" ht="15" customHeight="1" x14ac:dyDescent="0.2">
      <c r="B1216" s="158"/>
      <c r="C1216" s="158"/>
      <c r="D1216" s="157"/>
      <c r="E1216" s="226"/>
    </row>
    <row r="1217" spans="2:5" s="159" customFormat="1" ht="15" customHeight="1" x14ac:dyDescent="0.2">
      <c r="B1217" s="158"/>
      <c r="C1217" s="158"/>
      <c r="D1217" s="157"/>
      <c r="E1217" s="226"/>
    </row>
    <row r="1218" spans="2:5" s="159" customFormat="1" ht="15" customHeight="1" x14ac:dyDescent="0.2">
      <c r="B1218" s="158"/>
      <c r="C1218" s="158"/>
      <c r="D1218" s="157"/>
      <c r="E1218" s="226"/>
    </row>
    <row r="1219" spans="2:5" s="159" customFormat="1" ht="15" customHeight="1" x14ac:dyDescent="0.2">
      <c r="B1219" s="158"/>
      <c r="C1219" s="158"/>
      <c r="D1219" s="157"/>
      <c r="E1219" s="226"/>
    </row>
    <row r="1220" spans="2:5" s="159" customFormat="1" ht="15" customHeight="1" x14ac:dyDescent="0.2">
      <c r="B1220" s="158"/>
      <c r="C1220" s="158"/>
      <c r="D1220" s="157"/>
      <c r="E1220" s="226"/>
    </row>
    <row r="1221" spans="2:5" s="159" customFormat="1" ht="15" customHeight="1" x14ac:dyDescent="0.2">
      <c r="B1221" s="158"/>
      <c r="C1221" s="158"/>
      <c r="D1221" s="157"/>
      <c r="E1221" s="226"/>
    </row>
    <row r="1222" spans="2:5" s="159" customFormat="1" ht="15" customHeight="1" x14ac:dyDescent="0.2">
      <c r="B1222" s="158"/>
      <c r="C1222" s="158"/>
      <c r="D1222" s="157"/>
      <c r="E1222" s="226"/>
    </row>
    <row r="1223" spans="2:5" s="159" customFormat="1" ht="15" customHeight="1" x14ac:dyDescent="0.2">
      <c r="B1223" s="158"/>
      <c r="C1223" s="158"/>
      <c r="D1223" s="157"/>
      <c r="E1223" s="226"/>
    </row>
    <row r="1224" spans="2:5" s="159" customFormat="1" ht="15" customHeight="1" x14ac:dyDescent="0.2">
      <c r="B1224" s="158"/>
      <c r="C1224" s="158"/>
      <c r="D1224" s="157"/>
      <c r="E1224" s="226"/>
    </row>
    <row r="1225" spans="2:5" s="159" customFormat="1" ht="15" customHeight="1" x14ac:dyDescent="0.2">
      <c r="B1225" s="158"/>
      <c r="C1225" s="158"/>
      <c r="D1225" s="157"/>
      <c r="E1225" s="226"/>
    </row>
    <row r="1226" spans="2:5" s="159" customFormat="1" ht="15" customHeight="1" x14ac:dyDescent="0.2">
      <c r="B1226" s="158"/>
      <c r="C1226" s="158"/>
      <c r="D1226" s="157"/>
      <c r="E1226" s="226"/>
    </row>
    <row r="1227" spans="2:5" s="159" customFormat="1" ht="15" customHeight="1" x14ac:dyDescent="0.2">
      <c r="B1227" s="158"/>
      <c r="C1227" s="158"/>
      <c r="D1227" s="157"/>
      <c r="E1227" s="226"/>
    </row>
    <row r="1228" spans="2:5" s="159" customFormat="1" ht="15" customHeight="1" x14ac:dyDescent="0.2">
      <c r="B1228" s="158"/>
      <c r="C1228" s="158"/>
      <c r="D1228" s="157"/>
      <c r="E1228" s="226"/>
    </row>
    <row r="1229" spans="2:5" s="159" customFormat="1" ht="15" customHeight="1" x14ac:dyDescent="0.2">
      <c r="B1229" s="158"/>
      <c r="C1229" s="158"/>
      <c r="D1229" s="157"/>
      <c r="E1229" s="226"/>
    </row>
    <row r="1230" spans="2:5" s="159" customFormat="1" ht="15" customHeight="1" x14ac:dyDescent="0.2">
      <c r="B1230" s="158"/>
      <c r="C1230" s="158"/>
      <c r="D1230" s="157"/>
      <c r="E1230" s="226"/>
    </row>
    <row r="1231" spans="2:5" s="159" customFormat="1" ht="15" customHeight="1" x14ac:dyDescent="0.2">
      <c r="B1231" s="158"/>
      <c r="C1231" s="158"/>
      <c r="D1231" s="157"/>
      <c r="E1231" s="226"/>
    </row>
    <row r="1232" spans="2:5" s="159" customFormat="1" ht="15" customHeight="1" x14ac:dyDescent="0.2">
      <c r="B1232" s="158"/>
      <c r="C1232" s="158"/>
      <c r="D1232" s="157"/>
      <c r="E1232" s="226"/>
    </row>
    <row r="1233" spans="2:5" s="159" customFormat="1" ht="15" customHeight="1" x14ac:dyDescent="0.2">
      <c r="B1233" s="158"/>
      <c r="C1233" s="158"/>
      <c r="D1233" s="157"/>
      <c r="E1233" s="226"/>
    </row>
    <row r="1234" spans="2:5" s="159" customFormat="1" ht="15" customHeight="1" x14ac:dyDescent="0.2">
      <c r="B1234" s="158"/>
      <c r="C1234" s="158"/>
      <c r="D1234" s="157"/>
      <c r="E1234" s="226"/>
    </row>
    <row r="1235" spans="2:5" s="159" customFormat="1" ht="15" customHeight="1" x14ac:dyDescent="0.2">
      <c r="B1235" s="158"/>
      <c r="C1235" s="158"/>
      <c r="D1235" s="157"/>
      <c r="E1235" s="226"/>
    </row>
    <row r="1236" spans="2:5" s="159" customFormat="1" ht="15" customHeight="1" x14ac:dyDescent="0.2">
      <c r="B1236" s="158"/>
      <c r="C1236" s="158"/>
      <c r="D1236" s="157"/>
      <c r="E1236" s="226"/>
    </row>
    <row r="1237" spans="2:5" s="159" customFormat="1" ht="15" customHeight="1" x14ac:dyDescent="0.2">
      <c r="B1237" s="158"/>
      <c r="C1237" s="158"/>
      <c r="D1237" s="157"/>
      <c r="E1237" s="226"/>
    </row>
    <row r="1238" spans="2:5" s="159" customFormat="1" ht="15" customHeight="1" x14ac:dyDescent="0.2">
      <c r="B1238" s="158"/>
      <c r="C1238" s="158"/>
      <c r="D1238" s="157"/>
      <c r="E1238" s="226"/>
    </row>
    <row r="1239" spans="2:5" s="159" customFormat="1" ht="15" customHeight="1" x14ac:dyDescent="0.2">
      <c r="B1239" s="158"/>
      <c r="C1239" s="158"/>
      <c r="D1239" s="157"/>
      <c r="E1239" s="226"/>
    </row>
    <row r="1240" spans="2:5" s="159" customFormat="1" ht="15" customHeight="1" x14ac:dyDescent="0.2">
      <c r="B1240" s="158"/>
      <c r="C1240" s="158"/>
      <c r="D1240" s="157"/>
      <c r="E1240" s="226"/>
    </row>
    <row r="1241" spans="2:5" s="159" customFormat="1" ht="15" customHeight="1" x14ac:dyDescent="0.2">
      <c r="B1241" s="158"/>
      <c r="C1241" s="158"/>
      <c r="D1241" s="157"/>
      <c r="E1241" s="226"/>
    </row>
    <row r="1242" spans="2:5" s="159" customFormat="1" ht="15" customHeight="1" x14ac:dyDescent="0.2">
      <c r="B1242" s="158"/>
      <c r="C1242" s="158"/>
      <c r="D1242" s="157"/>
      <c r="E1242" s="226"/>
    </row>
    <row r="1243" spans="2:5" s="159" customFormat="1" ht="15" customHeight="1" x14ac:dyDescent="0.2">
      <c r="B1243" s="158"/>
      <c r="C1243" s="158"/>
      <c r="D1243" s="157"/>
      <c r="E1243" s="226"/>
    </row>
    <row r="1244" spans="2:5" s="159" customFormat="1" ht="15" customHeight="1" x14ac:dyDescent="0.2">
      <c r="B1244" s="158"/>
      <c r="C1244" s="158"/>
      <c r="D1244" s="157"/>
      <c r="E1244" s="226"/>
    </row>
    <row r="1245" spans="2:5" s="159" customFormat="1" ht="15" customHeight="1" x14ac:dyDescent="0.2">
      <c r="B1245" s="158"/>
      <c r="C1245" s="158"/>
      <c r="D1245" s="157"/>
      <c r="E1245" s="226"/>
    </row>
    <row r="1246" spans="2:5" s="159" customFormat="1" ht="15" customHeight="1" x14ac:dyDescent="0.2">
      <c r="B1246" s="158"/>
      <c r="C1246" s="158"/>
      <c r="D1246" s="157"/>
      <c r="E1246" s="226"/>
    </row>
    <row r="1247" spans="2:5" s="159" customFormat="1" ht="15" customHeight="1" x14ac:dyDescent="0.2">
      <c r="B1247" s="158"/>
      <c r="C1247" s="158"/>
      <c r="D1247" s="157"/>
      <c r="E1247" s="226"/>
    </row>
    <row r="1248" spans="2:5" s="159" customFormat="1" ht="15" customHeight="1" x14ac:dyDescent="0.2">
      <c r="B1248" s="158"/>
      <c r="C1248" s="158"/>
      <c r="D1248" s="157"/>
      <c r="E1248" s="226"/>
    </row>
    <row r="1249" spans="2:5" s="159" customFormat="1" ht="15" customHeight="1" x14ac:dyDescent="0.2">
      <c r="B1249" s="158"/>
      <c r="C1249" s="158"/>
      <c r="D1249" s="157"/>
      <c r="E1249" s="226"/>
    </row>
    <row r="1250" spans="2:5" s="159" customFormat="1" ht="15" customHeight="1" x14ac:dyDescent="0.2">
      <c r="B1250" s="158"/>
      <c r="C1250" s="158"/>
      <c r="D1250" s="157"/>
      <c r="E1250" s="226"/>
    </row>
    <row r="1251" spans="2:5" s="159" customFormat="1" ht="15" customHeight="1" x14ac:dyDescent="0.2">
      <c r="B1251" s="158"/>
      <c r="C1251" s="158"/>
      <c r="D1251" s="157"/>
      <c r="E1251" s="226"/>
    </row>
    <row r="1252" spans="2:5" s="159" customFormat="1" ht="15" customHeight="1" x14ac:dyDescent="0.2">
      <c r="B1252" s="158"/>
      <c r="C1252" s="158"/>
      <c r="D1252" s="157"/>
      <c r="E1252" s="226"/>
    </row>
    <row r="1253" spans="2:5" s="159" customFormat="1" ht="15" customHeight="1" x14ac:dyDescent="0.2">
      <c r="B1253" s="158"/>
      <c r="C1253" s="158"/>
      <c r="D1253" s="157"/>
      <c r="E1253" s="226"/>
    </row>
    <row r="1254" spans="2:5" s="159" customFormat="1" ht="15" customHeight="1" x14ac:dyDescent="0.2">
      <c r="B1254" s="158"/>
      <c r="C1254" s="158"/>
      <c r="D1254" s="157"/>
      <c r="E1254" s="226"/>
    </row>
    <row r="1255" spans="2:5" s="159" customFormat="1" ht="15" customHeight="1" x14ac:dyDescent="0.2">
      <c r="B1255" s="158"/>
      <c r="C1255" s="158"/>
      <c r="D1255" s="157"/>
      <c r="E1255" s="226"/>
    </row>
    <row r="1256" spans="2:5" s="159" customFormat="1" ht="15" customHeight="1" x14ac:dyDescent="0.2">
      <c r="B1256" s="158"/>
      <c r="C1256" s="158"/>
      <c r="D1256" s="157"/>
      <c r="E1256" s="226"/>
    </row>
    <row r="1257" spans="2:5" s="159" customFormat="1" ht="15" customHeight="1" x14ac:dyDescent="0.2">
      <c r="B1257" s="158"/>
      <c r="C1257" s="158"/>
      <c r="D1257" s="157"/>
      <c r="E1257" s="226"/>
    </row>
    <row r="1258" spans="2:5" s="159" customFormat="1" ht="15" customHeight="1" x14ac:dyDescent="0.2">
      <c r="B1258" s="158"/>
      <c r="C1258" s="158"/>
      <c r="D1258" s="157"/>
      <c r="E1258" s="226"/>
    </row>
    <row r="1259" spans="2:5" s="159" customFormat="1" ht="15" customHeight="1" x14ac:dyDescent="0.2">
      <c r="B1259" s="158"/>
      <c r="C1259" s="158"/>
      <c r="D1259" s="157"/>
      <c r="E1259" s="226"/>
    </row>
    <row r="1260" spans="2:5" s="159" customFormat="1" ht="15" customHeight="1" x14ac:dyDescent="0.2">
      <c r="B1260" s="158"/>
      <c r="C1260" s="158"/>
      <c r="D1260" s="157"/>
      <c r="E1260" s="226"/>
    </row>
    <row r="1261" spans="2:5" s="159" customFormat="1" ht="15" customHeight="1" x14ac:dyDescent="0.2">
      <c r="B1261" s="158"/>
      <c r="C1261" s="158"/>
      <c r="D1261" s="157"/>
      <c r="E1261" s="226"/>
    </row>
    <row r="1262" spans="2:5" s="159" customFormat="1" ht="15" customHeight="1" x14ac:dyDescent="0.2">
      <c r="B1262" s="158"/>
      <c r="C1262" s="158"/>
      <c r="D1262" s="157"/>
      <c r="E1262" s="226"/>
    </row>
    <row r="1263" spans="2:5" s="159" customFormat="1" ht="15" customHeight="1" x14ac:dyDescent="0.2">
      <c r="B1263" s="158"/>
      <c r="C1263" s="158"/>
      <c r="D1263" s="157"/>
      <c r="E1263" s="226"/>
    </row>
    <row r="1264" spans="2:5" s="159" customFormat="1" ht="15" customHeight="1" x14ac:dyDescent="0.2">
      <c r="B1264" s="158"/>
      <c r="C1264" s="158"/>
      <c r="D1264" s="157"/>
      <c r="E1264" s="226"/>
    </row>
    <row r="1265" spans="2:5" s="159" customFormat="1" ht="15" customHeight="1" x14ac:dyDescent="0.2">
      <c r="B1265" s="158"/>
      <c r="C1265" s="158"/>
      <c r="D1265" s="157"/>
      <c r="E1265" s="226"/>
    </row>
    <row r="1266" spans="2:5" s="159" customFormat="1" ht="15" customHeight="1" x14ac:dyDescent="0.2">
      <c r="B1266" s="158"/>
      <c r="C1266" s="158"/>
      <c r="D1266" s="157"/>
      <c r="E1266" s="226"/>
    </row>
    <row r="1267" spans="2:5" s="159" customFormat="1" ht="15" customHeight="1" x14ac:dyDescent="0.2">
      <c r="B1267" s="158"/>
      <c r="C1267" s="158"/>
      <c r="D1267" s="157"/>
      <c r="E1267" s="226"/>
    </row>
    <row r="1268" spans="2:5" s="159" customFormat="1" ht="15" customHeight="1" x14ac:dyDescent="0.2">
      <c r="B1268" s="158"/>
      <c r="C1268" s="158"/>
      <c r="D1268" s="157"/>
      <c r="E1268" s="226"/>
    </row>
    <row r="1269" spans="2:5" s="159" customFormat="1" ht="15" customHeight="1" x14ac:dyDescent="0.2">
      <c r="B1269" s="158"/>
      <c r="C1269" s="158"/>
      <c r="D1269" s="157"/>
      <c r="E1269" s="226"/>
    </row>
    <row r="1270" spans="2:5" s="159" customFormat="1" ht="15" customHeight="1" x14ac:dyDescent="0.2">
      <c r="B1270" s="158"/>
      <c r="C1270" s="158"/>
      <c r="D1270" s="157"/>
      <c r="E1270" s="226"/>
    </row>
    <row r="1271" spans="2:5" s="159" customFormat="1" ht="15" customHeight="1" x14ac:dyDescent="0.2">
      <c r="B1271" s="158"/>
      <c r="C1271" s="158"/>
      <c r="D1271" s="157"/>
      <c r="E1271" s="226"/>
    </row>
    <row r="1272" spans="2:5" s="159" customFormat="1" ht="15" customHeight="1" x14ac:dyDescent="0.2">
      <c r="B1272" s="158"/>
      <c r="C1272" s="158"/>
      <c r="D1272" s="157"/>
      <c r="E1272" s="226"/>
    </row>
    <row r="1273" spans="2:5" s="159" customFormat="1" ht="15" customHeight="1" x14ac:dyDescent="0.2">
      <c r="B1273" s="158"/>
      <c r="C1273" s="158"/>
      <c r="D1273" s="157"/>
      <c r="E1273" s="226"/>
    </row>
    <row r="1274" spans="2:5" s="159" customFormat="1" ht="15" customHeight="1" x14ac:dyDescent="0.2">
      <c r="B1274" s="158"/>
      <c r="C1274" s="158"/>
      <c r="D1274" s="157"/>
      <c r="E1274" s="226"/>
    </row>
    <row r="1275" spans="2:5" s="159" customFormat="1" ht="15" customHeight="1" x14ac:dyDescent="0.2">
      <c r="B1275" s="158"/>
      <c r="C1275" s="158"/>
      <c r="D1275" s="157"/>
      <c r="E1275" s="226"/>
    </row>
    <row r="1276" spans="2:5" s="159" customFormat="1" ht="15" customHeight="1" x14ac:dyDescent="0.2">
      <c r="B1276" s="158"/>
      <c r="C1276" s="158"/>
      <c r="D1276" s="157"/>
      <c r="E1276" s="226"/>
    </row>
    <row r="1277" spans="2:5" s="159" customFormat="1" ht="15" customHeight="1" x14ac:dyDescent="0.2">
      <c r="B1277" s="158"/>
      <c r="C1277" s="158"/>
      <c r="D1277" s="157"/>
      <c r="E1277" s="226"/>
    </row>
    <row r="1278" spans="2:5" s="159" customFormat="1" ht="15" customHeight="1" x14ac:dyDescent="0.2">
      <c r="B1278" s="158"/>
      <c r="C1278" s="158"/>
      <c r="D1278" s="157"/>
      <c r="E1278" s="226"/>
    </row>
    <row r="1279" spans="2:5" s="159" customFormat="1" ht="15" customHeight="1" x14ac:dyDescent="0.2">
      <c r="B1279" s="158"/>
      <c r="C1279" s="158"/>
      <c r="D1279" s="157"/>
      <c r="E1279" s="226"/>
    </row>
    <row r="1280" spans="2:5" s="159" customFormat="1" ht="15" customHeight="1" x14ac:dyDescent="0.2">
      <c r="B1280" s="158"/>
      <c r="C1280" s="158"/>
      <c r="D1280" s="157"/>
      <c r="E1280" s="226"/>
    </row>
    <row r="1281" spans="2:5" s="159" customFormat="1" ht="15" customHeight="1" x14ac:dyDescent="0.2">
      <c r="B1281" s="158"/>
      <c r="C1281" s="158"/>
      <c r="D1281" s="157"/>
      <c r="E1281" s="226"/>
    </row>
    <row r="1282" spans="2:5" s="159" customFormat="1" ht="15" customHeight="1" x14ac:dyDescent="0.2">
      <c r="B1282" s="158"/>
      <c r="C1282" s="158"/>
      <c r="D1282" s="157"/>
      <c r="E1282" s="226"/>
    </row>
    <row r="1283" spans="2:5" s="159" customFormat="1" ht="15" customHeight="1" x14ac:dyDescent="0.2">
      <c r="B1283" s="158"/>
      <c r="C1283" s="158"/>
      <c r="D1283" s="157"/>
      <c r="E1283" s="226"/>
    </row>
    <row r="1284" spans="2:5" s="159" customFormat="1" ht="15" customHeight="1" x14ac:dyDescent="0.2">
      <c r="B1284" s="158"/>
      <c r="C1284" s="158"/>
      <c r="D1284" s="157"/>
      <c r="E1284" s="226"/>
    </row>
    <row r="1285" spans="2:5" s="159" customFormat="1" ht="15" customHeight="1" x14ac:dyDescent="0.2">
      <c r="B1285" s="158"/>
      <c r="C1285" s="158"/>
      <c r="D1285" s="157"/>
      <c r="E1285" s="226"/>
    </row>
    <row r="1286" spans="2:5" s="159" customFormat="1" ht="15" customHeight="1" x14ac:dyDescent="0.2">
      <c r="B1286" s="158"/>
      <c r="C1286" s="158"/>
      <c r="D1286" s="157"/>
      <c r="E1286" s="226"/>
    </row>
    <row r="1287" spans="2:5" s="159" customFormat="1" ht="15" customHeight="1" x14ac:dyDescent="0.2">
      <c r="B1287" s="158"/>
      <c r="C1287" s="158"/>
      <c r="D1287" s="157"/>
      <c r="E1287" s="226"/>
    </row>
    <row r="1288" spans="2:5" s="159" customFormat="1" ht="15" customHeight="1" x14ac:dyDescent="0.2">
      <c r="B1288" s="158"/>
      <c r="C1288" s="158"/>
      <c r="D1288" s="157"/>
      <c r="E1288" s="226"/>
    </row>
    <row r="1289" spans="2:5" s="159" customFormat="1" ht="15" customHeight="1" x14ac:dyDescent="0.2">
      <c r="B1289" s="158"/>
      <c r="C1289" s="158"/>
      <c r="D1289" s="157"/>
      <c r="E1289" s="226"/>
    </row>
    <row r="1290" spans="2:5" s="159" customFormat="1" ht="15" customHeight="1" x14ac:dyDescent="0.2">
      <c r="B1290" s="158"/>
      <c r="C1290" s="158"/>
      <c r="D1290" s="157"/>
      <c r="E1290" s="226"/>
    </row>
    <row r="1291" spans="2:5" s="159" customFormat="1" ht="15" customHeight="1" x14ac:dyDescent="0.2">
      <c r="B1291" s="158"/>
      <c r="C1291" s="158"/>
      <c r="D1291" s="157"/>
      <c r="E1291" s="226"/>
    </row>
    <row r="1292" spans="2:5" s="159" customFormat="1" ht="15" customHeight="1" x14ac:dyDescent="0.2">
      <c r="B1292" s="158"/>
      <c r="C1292" s="158"/>
      <c r="D1292" s="157"/>
      <c r="E1292" s="226"/>
    </row>
    <row r="1293" spans="2:5" s="159" customFormat="1" ht="15" customHeight="1" x14ac:dyDescent="0.2">
      <c r="B1293" s="158"/>
      <c r="C1293" s="158"/>
      <c r="D1293" s="157"/>
      <c r="E1293" s="226"/>
    </row>
    <row r="1294" spans="2:5" s="159" customFormat="1" ht="15" customHeight="1" x14ac:dyDescent="0.2">
      <c r="B1294" s="158"/>
      <c r="C1294" s="158"/>
      <c r="D1294" s="157"/>
      <c r="E1294" s="226"/>
    </row>
    <row r="1295" spans="2:5" s="159" customFormat="1" ht="15" customHeight="1" x14ac:dyDescent="0.2">
      <c r="B1295" s="158"/>
      <c r="C1295" s="158"/>
      <c r="D1295" s="157"/>
      <c r="E1295" s="226"/>
    </row>
    <row r="1296" spans="2:5" s="159" customFormat="1" ht="15" customHeight="1" x14ac:dyDescent="0.2">
      <c r="B1296" s="158"/>
      <c r="C1296" s="158"/>
      <c r="D1296" s="157"/>
      <c r="E1296" s="226"/>
    </row>
    <row r="1297" spans="2:5" s="159" customFormat="1" ht="15" customHeight="1" x14ac:dyDescent="0.2">
      <c r="B1297" s="158"/>
      <c r="C1297" s="158"/>
      <c r="D1297" s="157"/>
      <c r="E1297" s="226"/>
    </row>
    <row r="1298" spans="2:5" s="159" customFormat="1" ht="15" customHeight="1" x14ac:dyDescent="0.2">
      <c r="B1298" s="158"/>
      <c r="C1298" s="158"/>
      <c r="D1298" s="157"/>
      <c r="E1298" s="226"/>
    </row>
    <row r="1299" spans="2:5" s="159" customFormat="1" ht="15" customHeight="1" x14ac:dyDescent="0.2">
      <c r="B1299" s="158"/>
      <c r="C1299" s="158"/>
      <c r="D1299" s="157"/>
      <c r="E1299" s="226"/>
    </row>
    <row r="1300" spans="2:5" s="159" customFormat="1" ht="15" customHeight="1" x14ac:dyDescent="0.2">
      <c r="B1300" s="158"/>
      <c r="C1300" s="158"/>
      <c r="D1300" s="157"/>
      <c r="E1300" s="226"/>
    </row>
    <row r="1301" spans="2:5" s="159" customFormat="1" ht="15" customHeight="1" x14ac:dyDescent="0.2">
      <c r="B1301" s="158"/>
      <c r="C1301" s="158"/>
      <c r="D1301" s="157"/>
      <c r="E1301" s="226"/>
    </row>
    <row r="1302" spans="2:5" s="159" customFormat="1" ht="15" customHeight="1" x14ac:dyDescent="0.2">
      <c r="B1302" s="158"/>
      <c r="C1302" s="158"/>
      <c r="D1302" s="157"/>
      <c r="E1302" s="226"/>
    </row>
    <row r="1303" spans="2:5" s="159" customFormat="1" ht="15" customHeight="1" x14ac:dyDescent="0.2">
      <c r="B1303" s="158"/>
      <c r="C1303" s="158"/>
      <c r="D1303" s="157"/>
      <c r="E1303" s="226"/>
    </row>
    <row r="1304" spans="2:5" s="159" customFormat="1" ht="15" customHeight="1" x14ac:dyDescent="0.2">
      <c r="B1304" s="158"/>
      <c r="C1304" s="158"/>
      <c r="D1304" s="157"/>
      <c r="E1304" s="226"/>
    </row>
    <row r="1305" spans="2:5" s="159" customFormat="1" ht="15" customHeight="1" x14ac:dyDescent="0.2">
      <c r="B1305" s="158"/>
      <c r="C1305" s="158"/>
      <c r="D1305" s="157"/>
      <c r="E1305" s="226"/>
    </row>
    <row r="1306" spans="2:5" s="159" customFormat="1" ht="15" customHeight="1" x14ac:dyDescent="0.2">
      <c r="B1306" s="158"/>
      <c r="C1306" s="158"/>
      <c r="D1306" s="157"/>
      <c r="E1306" s="226"/>
    </row>
    <row r="1307" spans="2:5" s="159" customFormat="1" ht="15" customHeight="1" x14ac:dyDescent="0.2">
      <c r="B1307" s="158"/>
      <c r="C1307" s="158"/>
      <c r="D1307" s="157"/>
      <c r="E1307" s="226"/>
    </row>
    <row r="1308" spans="2:5" s="159" customFormat="1" ht="15" customHeight="1" x14ac:dyDescent="0.2">
      <c r="B1308" s="158"/>
      <c r="C1308" s="158"/>
      <c r="D1308" s="157"/>
      <c r="E1308" s="226"/>
    </row>
    <row r="1309" spans="2:5" s="159" customFormat="1" ht="15" customHeight="1" x14ac:dyDescent="0.2">
      <c r="B1309" s="158"/>
      <c r="C1309" s="158"/>
      <c r="D1309" s="157"/>
      <c r="E1309" s="226"/>
    </row>
    <row r="1310" spans="2:5" s="159" customFormat="1" ht="15" customHeight="1" x14ac:dyDescent="0.2">
      <c r="B1310" s="158"/>
      <c r="C1310" s="158"/>
      <c r="D1310" s="157"/>
      <c r="E1310" s="226"/>
    </row>
    <row r="1311" spans="2:5" s="159" customFormat="1" ht="15" customHeight="1" x14ac:dyDescent="0.2">
      <c r="B1311" s="158"/>
      <c r="C1311" s="158"/>
      <c r="D1311" s="157"/>
      <c r="E1311" s="226"/>
    </row>
    <row r="1312" spans="2:5" s="159" customFormat="1" ht="15" customHeight="1" x14ac:dyDescent="0.2">
      <c r="B1312" s="158"/>
      <c r="C1312" s="158"/>
      <c r="D1312" s="157"/>
      <c r="E1312" s="226"/>
    </row>
    <row r="1313" spans="2:5" s="159" customFormat="1" ht="15" customHeight="1" x14ac:dyDescent="0.2">
      <c r="B1313" s="158"/>
      <c r="C1313" s="158"/>
      <c r="D1313" s="157"/>
      <c r="E1313" s="226"/>
    </row>
    <row r="1314" spans="2:5" s="159" customFormat="1" ht="15" customHeight="1" x14ac:dyDescent="0.2">
      <c r="B1314" s="158"/>
      <c r="C1314" s="158"/>
      <c r="D1314" s="157"/>
      <c r="E1314" s="226"/>
    </row>
    <row r="1315" spans="2:5" s="159" customFormat="1" ht="15" customHeight="1" x14ac:dyDescent="0.2">
      <c r="B1315" s="158"/>
      <c r="C1315" s="158"/>
      <c r="D1315" s="157"/>
      <c r="E1315" s="226"/>
    </row>
    <row r="1316" spans="2:5" s="159" customFormat="1" ht="15" customHeight="1" x14ac:dyDescent="0.2">
      <c r="B1316" s="158"/>
      <c r="C1316" s="158"/>
      <c r="D1316" s="157"/>
      <c r="E1316" s="226"/>
    </row>
    <row r="1317" spans="2:5" s="159" customFormat="1" ht="15" customHeight="1" x14ac:dyDescent="0.2">
      <c r="B1317" s="158"/>
      <c r="C1317" s="158"/>
      <c r="D1317" s="157"/>
      <c r="E1317" s="226"/>
    </row>
    <row r="1318" spans="2:5" s="159" customFormat="1" ht="15" customHeight="1" x14ac:dyDescent="0.2">
      <c r="B1318" s="158"/>
      <c r="C1318" s="158"/>
      <c r="D1318" s="157"/>
      <c r="E1318" s="226"/>
    </row>
    <row r="1319" spans="2:5" s="159" customFormat="1" ht="15" customHeight="1" x14ac:dyDescent="0.2">
      <c r="B1319" s="158"/>
      <c r="C1319" s="158"/>
      <c r="D1319" s="157"/>
      <c r="E1319" s="226"/>
    </row>
    <row r="1320" spans="2:5" s="159" customFormat="1" ht="15" customHeight="1" x14ac:dyDescent="0.2">
      <c r="B1320" s="158"/>
      <c r="C1320" s="158"/>
      <c r="D1320" s="157"/>
      <c r="E1320" s="226"/>
    </row>
    <row r="1321" spans="2:5" s="159" customFormat="1" ht="15" customHeight="1" x14ac:dyDescent="0.2">
      <c r="B1321" s="158"/>
      <c r="C1321" s="158"/>
      <c r="D1321" s="157"/>
      <c r="E1321" s="226"/>
    </row>
    <row r="1322" spans="2:5" s="159" customFormat="1" ht="15" customHeight="1" x14ac:dyDescent="0.2">
      <c r="B1322" s="158"/>
      <c r="C1322" s="158"/>
      <c r="D1322" s="157"/>
      <c r="E1322" s="226"/>
    </row>
    <row r="1323" spans="2:5" s="159" customFormat="1" ht="15" customHeight="1" x14ac:dyDescent="0.2">
      <c r="B1323" s="158"/>
      <c r="C1323" s="158"/>
      <c r="D1323" s="157"/>
      <c r="E1323" s="226"/>
    </row>
    <row r="1324" spans="2:5" s="159" customFormat="1" ht="15" customHeight="1" x14ac:dyDescent="0.2">
      <c r="B1324" s="158"/>
      <c r="C1324" s="158"/>
      <c r="D1324" s="157"/>
      <c r="E1324" s="226"/>
    </row>
    <row r="1325" spans="2:5" s="159" customFormat="1" ht="15" customHeight="1" x14ac:dyDescent="0.2">
      <c r="B1325" s="158"/>
      <c r="C1325" s="158"/>
      <c r="D1325" s="157"/>
      <c r="E1325" s="226"/>
    </row>
    <row r="1326" spans="2:5" s="159" customFormat="1" ht="15" customHeight="1" x14ac:dyDescent="0.2">
      <c r="B1326" s="158"/>
      <c r="C1326" s="158"/>
      <c r="D1326" s="157"/>
      <c r="E1326" s="226"/>
    </row>
    <row r="1327" spans="2:5" s="159" customFormat="1" ht="15" customHeight="1" x14ac:dyDescent="0.2">
      <c r="B1327" s="158"/>
      <c r="C1327" s="158"/>
      <c r="D1327" s="157"/>
      <c r="E1327" s="226"/>
    </row>
    <row r="1328" spans="2:5" s="159" customFormat="1" ht="15" customHeight="1" x14ac:dyDescent="0.2">
      <c r="B1328" s="158"/>
      <c r="C1328" s="158"/>
      <c r="D1328" s="157"/>
      <c r="E1328" s="226"/>
    </row>
    <row r="1329" spans="2:5" s="159" customFormat="1" ht="15" customHeight="1" x14ac:dyDescent="0.2">
      <c r="B1329" s="158"/>
      <c r="C1329" s="158"/>
      <c r="D1329" s="157"/>
      <c r="E1329" s="226"/>
    </row>
    <row r="1330" spans="2:5" s="159" customFormat="1" ht="15" customHeight="1" x14ac:dyDescent="0.2">
      <c r="B1330" s="158"/>
      <c r="C1330" s="158"/>
      <c r="D1330" s="157"/>
      <c r="E1330" s="226"/>
    </row>
    <row r="1331" spans="2:5" s="159" customFormat="1" ht="15" customHeight="1" x14ac:dyDescent="0.2">
      <c r="B1331" s="158"/>
      <c r="C1331" s="158"/>
      <c r="D1331" s="157"/>
      <c r="E1331" s="226"/>
    </row>
    <row r="1332" spans="2:5" s="159" customFormat="1" ht="15" customHeight="1" x14ac:dyDescent="0.2">
      <c r="B1332" s="158"/>
      <c r="C1332" s="158"/>
      <c r="D1332" s="157"/>
      <c r="E1332" s="226"/>
    </row>
    <row r="1333" spans="2:5" s="159" customFormat="1" ht="15" customHeight="1" x14ac:dyDescent="0.2">
      <c r="B1333" s="158"/>
      <c r="C1333" s="158"/>
      <c r="D1333" s="157"/>
      <c r="E1333" s="226"/>
    </row>
    <row r="1334" spans="2:5" s="159" customFormat="1" ht="15" customHeight="1" x14ac:dyDescent="0.2">
      <c r="B1334" s="158"/>
      <c r="C1334" s="158"/>
      <c r="D1334" s="157"/>
      <c r="E1334" s="226"/>
    </row>
    <row r="1335" spans="2:5" s="159" customFormat="1" ht="15" customHeight="1" x14ac:dyDescent="0.2">
      <c r="B1335" s="158"/>
      <c r="C1335" s="158"/>
      <c r="D1335" s="157"/>
      <c r="E1335" s="226"/>
    </row>
    <row r="1336" spans="2:5" s="159" customFormat="1" ht="15" customHeight="1" x14ac:dyDescent="0.2">
      <c r="B1336" s="158"/>
      <c r="C1336" s="158"/>
      <c r="D1336" s="157"/>
      <c r="E1336" s="226"/>
    </row>
    <row r="1337" spans="2:5" s="159" customFormat="1" ht="15" customHeight="1" x14ac:dyDescent="0.2">
      <c r="B1337" s="158"/>
      <c r="C1337" s="158"/>
      <c r="D1337" s="157"/>
      <c r="E1337" s="226"/>
    </row>
    <row r="1338" spans="2:5" s="159" customFormat="1" ht="15" customHeight="1" x14ac:dyDescent="0.2">
      <c r="B1338" s="158"/>
      <c r="C1338" s="158"/>
      <c r="D1338" s="157"/>
      <c r="E1338" s="226"/>
    </row>
    <row r="1339" spans="2:5" s="159" customFormat="1" ht="15" customHeight="1" x14ac:dyDescent="0.2">
      <c r="B1339" s="158"/>
      <c r="C1339" s="158"/>
      <c r="D1339" s="157"/>
      <c r="E1339" s="226"/>
    </row>
    <row r="1340" spans="2:5" s="159" customFormat="1" ht="15" customHeight="1" x14ac:dyDescent="0.2">
      <c r="B1340" s="158"/>
      <c r="C1340" s="158"/>
      <c r="D1340" s="157"/>
      <c r="E1340" s="226"/>
    </row>
    <row r="1341" spans="2:5" s="159" customFormat="1" ht="15" customHeight="1" x14ac:dyDescent="0.2">
      <c r="B1341" s="158"/>
      <c r="C1341" s="158"/>
      <c r="D1341" s="157"/>
      <c r="E1341" s="226"/>
    </row>
    <row r="1342" spans="2:5" s="159" customFormat="1" ht="15" customHeight="1" x14ac:dyDescent="0.2">
      <c r="B1342" s="158"/>
      <c r="C1342" s="158"/>
      <c r="D1342" s="157"/>
      <c r="E1342" s="226"/>
    </row>
    <row r="1343" spans="2:5" s="159" customFormat="1" ht="15" customHeight="1" x14ac:dyDescent="0.2">
      <c r="B1343" s="158"/>
      <c r="C1343" s="158"/>
      <c r="D1343" s="157"/>
      <c r="E1343" s="226"/>
    </row>
    <row r="1344" spans="2:5" s="159" customFormat="1" ht="15" customHeight="1" x14ac:dyDescent="0.2">
      <c r="B1344" s="158"/>
      <c r="C1344" s="158"/>
      <c r="D1344" s="157"/>
      <c r="E1344" s="226"/>
    </row>
    <row r="1345" spans="2:5" s="159" customFormat="1" ht="15" customHeight="1" x14ac:dyDescent="0.2">
      <c r="B1345" s="158"/>
      <c r="C1345" s="158"/>
      <c r="D1345" s="157"/>
      <c r="E1345" s="226"/>
    </row>
    <row r="1346" spans="2:5" s="159" customFormat="1" ht="15" customHeight="1" x14ac:dyDescent="0.2">
      <c r="B1346" s="158"/>
      <c r="C1346" s="158"/>
      <c r="D1346" s="157"/>
      <c r="E1346" s="226"/>
    </row>
    <row r="1347" spans="2:5" s="159" customFormat="1" ht="15" customHeight="1" x14ac:dyDescent="0.2">
      <c r="B1347" s="158"/>
      <c r="C1347" s="158"/>
      <c r="D1347" s="157"/>
      <c r="E1347" s="226"/>
    </row>
    <row r="1348" spans="2:5" s="159" customFormat="1" ht="15" customHeight="1" x14ac:dyDescent="0.2">
      <c r="B1348" s="158"/>
      <c r="C1348" s="158"/>
      <c r="D1348" s="157"/>
      <c r="E1348" s="226"/>
    </row>
    <row r="1349" spans="2:5" s="159" customFormat="1" ht="15" customHeight="1" x14ac:dyDescent="0.2">
      <c r="B1349" s="158"/>
      <c r="C1349" s="158"/>
      <c r="D1349" s="157"/>
      <c r="E1349" s="226"/>
    </row>
    <row r="1350" spans="2:5" s="159" customFormat="1" ht="15" customHeight="1" x14ac:dyDescent="0.2">
      <c r="B1350" s="158"/>
      <c r="C1350" s="158"/>
      <c r="D1350" s="157"/>
      <c r="E1350" s="226"/>
    </row>
    <row r="1351" spans="2:5" s="159" customFormat="1" ht="15" customHeight="1" x14ac:dyDescent="0.2">
      <c r="B1351" s="158"/>
      <c r="C1351" s="158"/>
      <c r="D1351" s="157"/>
      <c r="E1351" s="226"/>
    </row>
    <row r="1352" spans="2:5" s="159" customFormat="1" ht="15" customHeight="1" x14ac:dyDescent="0.2">
      <c r="B1352" s="158"/>
      <c r="C1352" s="158"/>
      <c r="D1352" s="157"/>
      <c r="E1352" s="226"/>
    </row>
    <row r="1353" spans="2:5" s="159" customFormat="1" ht="15" customHeight="1" x14ac:dyDescent="0.2">
      <c r="B1353" s="158"/>
      <c r="C1353" s="158"/>
      <c r="D1353" s="157"/>
      <c r="E1353" s="226"/>
    </row>
    <row r="1354" spans="2:5" s="159" customFormat="1" ht="15" customHeight="1" x14ac:dyDescent="0.2">
      <c r="B1354" s="158"/>
      <c r="C1354" s="158"/>
      <c r="D1354" s="157"/>
      <c r="E1354" s="226"/>
    </row>
    <row r="1355" spans="2:5" s="159" customFormat="1" ht="15" customHeight="1" x14ac:dyDescent="0.2">
      <c r="B1355" s="158"/>
      <c r="C1355" s="158"/>
      <c r="D1355" s="157"/>
      <c r="E1355" s="226"/>
    </row>
    <row r="1356" spans="2:5" s="159" customFormat="1" ht="15" customHeight="1" x14ac:dyDescent="0.2">
      <c r="B1356" s="158"/>
      <c r="C1356" s="158"/>
      <c r="D1356" s="157"/>
      <c r="E1356" s="226"/>
    </row>
    <row r="1357" spans="2:5" s="159" customFormat="1" ht="15" customHeight="1" x14ac:dyDescent="0.2">
      <c r="B1357" s="158"/>
      <c r="C1357" s="158"/>
      <c r="D1357" s="157"/>
      <c r="E1357" s="226"/>
    </row>
    <row r="1358" spans="2:5" s="159" customFormat="1" ht="15" customHeight="1" x14ac:dyDescent="0.2">
      <c r="B1358" s="158"/>
      <c r="C1358" s="158"/>
      <c r="D1358" s="157"/>
      <c r="E1358" s="226"/>
    </row>
    <row r="1359" spans="2:5" s="159" customFormat="1" ht="15" customHeight="1" x14ac:dyDescent="0.2">
      <c r="B1359" s="158"/>
      <c r="C1359" s="158"/>
      <c r="D1359" s="157"/>
      <c r="E1359" s="226"/>
    </row>
    <row r="1360" spans="2:5" s="159" customFormat="1" ht="15" customHeight="1" x14ac:dyDescent="0.2">
      <c r="B1360" s="158"/>
      <c r="C1360" s="158"/>
      <c r="D1360" s="157"/>
      <c r="E1360" s="226"/>
    </row>
    <row r="1361" spans="2:5" s="159" customFormat="1" ht="15" customHeight="1" x14ac:dyDescent="0.2">
      <c r="B1361" s="158"/>
      <c r="C1361" s="158"/>
      <c r="D1361" s="157"/>
      <c r="E1361" s="226"/>
    </row>
    <row r="1362" spans="2:5" s="159" customFormat="1" ht="15" customHeight="1" x14ac:dyDescent="0.2">
      <c r="B1362" s="158"/>
      <c r="C1362" s="158"/>
      <c r="D1362" s="157"/>
      <c r="E1362" s="226"/>
    </row>
    <row r="1363" spans="2:5" s="159" customFormat="1" ht="15" customHeight="1" x14ac:dyDescent="0.2">
      <c r="B1363" s="158"/>
      <c r="C1363" s="158"/>
      <c r="D1363" s="157"/>
      <c r="E1363" s="226"/>
    </row>
    <row r="1364" spans="2:5" s="159" customFormat="1" ht="15" customHeight="1" x14ac:dyDescent="0.2">
      <c r="B1364" s="158"/>
      <c r="C1364" s="158"/>
      <c r="D1364" s="157"/>
      <c r="E1364" s="226"/>
    </row>
    <row r="1365" spans="2:5" s="159" customFormat="1" ht="15" customHeight="1" x14ac:dyDescent="0.2">
      <c r="B1365" s="158"/>
      <c r="C1365" s="158"/>
      <c r="D1365" s="157"/>
      <c r="E1365" s="226"/>
    </row>
    <row r="1366" spans="2:5" s="159" customFormat="1" ht="15" customHeight="1" x14ac:dyDescent="0.2">
      <c r="B1366" s="158"/>
      <c r="C1366" s="158"/>
      <c r="D1366" s="157"/>
      <c r="E1366" s="226"/>
    </row>
    <row r="1367" spans="2:5" s="159" customFormat="1" ht="15" customHeight="1" x14ac:dyDescent="0.2">
      <c r="B1367" s="158"/>
      <c r="C1367" s="158"/>
      <c r="D1367" s="157"/>
      <c r="E1367" s="226"/>
    </row>
    <row r="1368" spans="2:5" s="159" customFormat="1" ht="15" customHeight="1" x14ac:dyDescent="0.2">
      <c r="B1368" s="158"/>
      <c r="C1368" s="158"/>
      <c r="D1368" s="157"/>
      <c r="E1368" s="226"/>
    </row>
    <row r="1369" spans="2:5" s="159" customFormat="1" ht="15" customHeight="1" x14ac:dyDescent="0.2">
      <c r="B1369" s="158"/>
      <c r="C1369" s="158"/>
      <c r="D1369" s="157"/>
      <c r="E1369" s="226"/>
    </row>
    <row r="1370" spans="2:5" s="159" customFormat="1" ht="15" customHeight="1" x14ac:dyDescent="0.2">
      <c r="B1370" s="158"/>
      <c r="C1370" s="158"/>
      <c r="D1370" s="157"/>
      <c r="E1370" s="226"/>
    </row>
    <row r="1371" spans="2:5" s="159" customFormat="1" ht="15" customHeight="1" x14ac:dyDescent="0.2">
      <c r="B1371" s="158"/>
      <c r="C1371" s="158"/>
      <c r="D1371" s="157"/>
      <c r="E1371" s="226"/>
    </row>
    <row r="1372" spans="2:5" s="159" customFormat="1" ht="15" customHeight="1" x14ac:dyDescent="0.2">
      <c r="B1372" s="158"/>
      <c r="C1372" s="158"/>
      <c r="D1372" s="157"/>
      <c r="E1372" s="226"/>
    </row>
    <row r="1373" spans="2:5" s="159" customFormat="1" ht="15" customHeight="1" x14ac:dyDescent="0.2">
      <c r="B1373" s="158"/>
      <c r="C1373" s="158"/>
      <c r="D1373" s="157"/>
      <c r="E1373" s="226"/>
    </row>
    <row r="1374" spans="2:5" s="159" customFormat="1" ht="15" customHeight="1" x14ac:dyDescent="0.2">
      <c r="B1374" s="158"/>
      <c r="C1374" s="158"/>
      <c r="D1374" s="157"/>
      <c r="E1374" s="226"/>
    </row>
    <row r="1375" spans="2:5" s="159" customFormat="1" ht="15" customHeight="1" x14ac:dyDescent="0.2">
      <c r="B1375" s="158"/>
      <c r="C1375" s="158"/>
      <c r="D1375" s="157"/>
      <c r="E1375" s="226"/>
    </row>
    <row r="1376" spans="2:5" s="159" customFormat="1" ht="15" customHeight="1" x14ac:dyDescent="0.2">
      <c r="B1376" s="158"/>
      <c r="C1376" s="158"/>
      <c r="D1376" s="157"/>
      <c r="E1376" s="226"/>
    </row>
    <row r="1377" spans="2:5" s="159" customFormat="1" ht="15" customHeight="1" x14ac:dyDescent="0.2">
      <c r="B1377" s="158"/>
      <c r="C1377" s="158"/>
      <c r="D1377" s="157"/>
      <c r="E1377" s="226"/>
    </row>
    <row r="1378" spans="2:5" s="159" customFormat="1" ht="15" customHeight="1" x14ac:dyDescent="0.2">
      <c r="B1378" s="158"/>
      <c r="C1378" s="158"/>
      <c r="D1378" s="157"/>
      <c r="E1378" s="226"/>
    </row>
    <row r="1379" spans="2:5" s="159" customFormat="1" ht="15" customHeight="1" x14ac:dyDescent="0.2">
      <c r="B1379" s="158"/>
      <c r="C1379" s="158"/>
      <c r="D1379" s="157"/>
      <c r="E1379" s="226"/>
    </row>
    <row r="1380" spans="2:5" s="159" customFormat="1" ht="15" customHeight="1" x14ac:dyDescent="0.2">
      <c r="B1380" s="158"/>
      <c r="C1380" s="158"/>
      <c r="D1380" s="157"/>
      <c r="E1380" s="226"/>
    </row>
    <row r="1381" spans="2:5" s="159" customFormat="1" ht="15" customHeight="1" x14ac:dyDescent="0.2">
      <c r="B1381" s="158"/>
      <c r="C1381" s="158"/>
      <c r="D1381" s="157"/>
      <c r="E1381" s="226"/>
    </row>
    <row r="1382" spans="2:5" s="159" customFormat="1" ht="15" customHeight="1" x14ac:dyDescent="0.2">
      <c r="B1382" s="158"/>
      <c r="C1382" s="158"/>
      <c r="D1382" s="157"/>
      <c r="E1382" s="226"/>
    </row>
    <row r="1383" spans="2:5" s="159" customFormat="1" ht="15" customHeight="1" x14ac:dyDescent="0.2">
      <c r="B1383" s="158"/>
      <c r="C1383" s="158"/>
      <c r="D1383" s="157"/>
      <c r="E1383" s="226"/>
    </row>
    <row r="1384" spans="2:5" s="159" customFormat="1" ht="15" customHeight="1" x14ac:dyDescent="0.2">
      <c r="B1384" s="158"/>
      <c r="C1384" s="158"/>
      <c r="D1384" s="157"/>
      <c r="E1384" s="226"/>
    </row>
    <row r="1385" spans="2:5" s="159" customFormat="1" ht="15" customHeight="1" x14ac:dyDescent="0.2">
      <c r="B1385" s="158"/>
      <c r="C1385" s="158"/>
      <c r="D1385" s="157"/>
      <c r="E1385" s="226"/>
    </row>
    <row r="1386" spans="2:5" s="159" customFormat="1" ht="15" customHeight="1" x14ac:dyDescent="0.2">
      <c r="B1386" s="158"/>
      <c r="C1386" s="158"/>
      <c r="D1386" s="157"/>
      <c r="E1386" s="226"/>
    </row>
    <row r="1387" spans="2:5" s="159" customFormat="1" ht="15" customHeight="1" x14ac:dyDescent="0.2">
      <c r="B1387" s="158"/>
      <c r="C1387" s="158"/>
      <c r="D1387" s="157"/>
      <c r="E1387" s="226"/>
    </row>
    <row r="1388" spans="2:5" s="159" customFormat="1" ht="15" customHeight="1" x14ac:dyDescent="0.2">
      <c r="B1388" s="158"/>
      <c r="C1388" s="158"/>
      <c r="D1388" s="157"/>
      <c r="E1388" s="226"/>
    </row>
    <row r="1389" spans="2:5" s="159" customFormat="1" ht="15" customHeight="1" x14ac:dyDescent="0.2">
      <c r="B1389" s="158"/>
      <c r="C1389" s="158"/>
      <c r="D1389" s="157"/>
      <c r="E1389" s="226"/>
    </row>
    <row r="1390" spans="2:5" s="159" customFormat="1" ht="15" customHeight="1" x14ac:dyDescent="0.2">
      <c r="B1390" s="158"/>
      <c r="C1390" s="158"/>
      <c r="D1390" s="157"/>
      <c r="E1390" s="226"/>
    </row>
    <row r="1391" spans="2:5" s="159" customFormat="1" ht="15" customHeight="1" x14ac:dyDescent="0.2">
      <c r="B1391" s="158"/>
      <c r="C1391" s="158"/>
      <c r="D1391" s="157"/>
      <c r="E1391" s="226"/>
    </row>
    <row r="1392" spans="2:5" s="159" customFormat="1" ht="15" customHeight="1" x14ac:dyDescent="0.2">
      <c r="B1392" s="158"/>
      <c r="C1392" s="158"/>
      <c r="D1392" s="157"/>
      <c r="E1392" s="226"/>
    </row>
    <row r="1393" spans="2:5" s="159" customFormat="1" ht="15" customHeight="1" x14ac:dyDescent="0.2">
      <c r="B1393" s="158"/>
      <c r="C1393" s="158"/>
      <c r="D1393" s="157"/>
      <c r="E1393" s="226"/>
    </row>
    <row r="1394" spans="2:5" s="159" customFormat="1" ht="15" customHeight="1" x14ac:dyDescent="0.2">
      <c r="B1394" s="158"/>
      <c r="C1394" s="158"/>
      <c r="D1394" s="157"/>
      <c r="E1394" s="226"/>
    </row>
    <row r="1395" spans="2:5" s="159" customFormat="1" ht="15" customHeight="1" x14ac:dyDescent="0.2">
      <c r="B1395" s="158"/>
      <c r="C1395" s="158"/>
      <c r="D1395" s="157"/>
      <c r="E1395" s="226"/>
    </row>
    <row r="1396" spans="2:5" s="159" customFormat="1" ht="15" customHeight="1" x14ac:dyDescent="0.2">
      <c r="B1396" s="158"/>
      <c r="C1396" s="158"/>
      <c r="D1396" s="157"/>
      <c r="E1396" s="226"/>
    </row>
    <row r="1397" spans="2:5" s="159" customFormat="1" ht="15" customHeight="1" x14ac:dyDescent="0.2">
      <c r="B1397" s="158"/>
      <c r="C1397" s="158"/>
      <c r="D1397" s="157"/>
      <c r="E1397" s="226"/>
    </row>
    <row r="1398" spans="2:5" s="159" customFormat="1" ht="15" customHeight="1" x14ac:dyDescent="0.2">
      <c r="B1398" s="158"/>
      <c r="C1398" s="158"/>
      <c r="D1398" s="157"/>
      <c r="E1398" s="226"/>
    </row>
    <row r="1399" spans="2:5" s="159" customFormat="1" ht="15" customHeight="1" x14ac:dyDescent="0.2">
      <c r="B1399" s="158"/>
      <c r="C1399" s="158"/>
      <c r="D1399" s="157"/>
      <c r="E1399" s="226"/>
    </row>
    <row r="1400" spans="2:5" s="159" customFormat="1" ht="15" customHeight="1" x14ac:dyDescent="0.2">
      <c r="B1400" s="158"/>
      <c r="C1400" s="158"/>
      <c r="D1400" s="157"/>
      <c r="E1400" s="226"/>
    </row>
    <row r="1401" spans="2:5" s="159" customFormat="1" ht="15" customHeight="1" x14ac:dyDescent="0.2">
      <c r="B1401" s="158"/>
      <c r="C1401" s="158"/>
      <c r="D1401" s="157"/>
      <c r="E1401" s="226"/>
    </row>
    <row r="1402" spans="2:5" s="159" customFormat="1" ht="15" customHeight="1" x14ac:dyDescent="0.2">
      <c r="B1402" s="158"/>
      <c r="C1402" s="158"/>
      <c r="D1402" s="157"/>
      <c r="E1402" s="226"/>
    </row>
    <row r="1403" spans="2:5" s="159" customFormat="1" ht="15" customHeight="1" x14ac:dyDescent="0.2">
      <c r="B1403" s="158"/>
      <c r="C1403" s="158"/>
      <c r="D1403" s="157"/>
      <c r="E1403" s="226"/>
    </row>
    <row r="1404" spans="2:5" s="159" customFormat="1" ht="15" customHeight="1" x14ac:dyDescent="0.2">
      <c r="B1404" s="158"/>
      <c r="C1404" s="158"/>
      <c r="D1404" s="157"/>
      <c r="E1404" s="226"/>
    </row>
    <row r="1405" spans="2:5" s="159" customFormat="1" ht="15" customHeight="1" x14ac:dyDescent="0.2">
      <c r="B1405" s="158"/>
      <c r="C1405" s="158"/>
      <c r="D1405" s="157"/>
      <c r="E1405" s="226"/>
    </row>
    <row r="1406" spans="2:5" s="159" customFormat="1" ht="15" customHeight="1" x14ac:dyDescent="0.2">
      <c r="B1406" s="158"/>
      <c r="C1406" s="158"/>
      <c r="D1406" s="157"/>
      <c r="E1406" s="226"/>
    </row>
    <row r="1407" spans="2:5" s="159" customFormat="1" ht="15" customHeight="1" x14ac:dyDescent="0.2">
      <c r="B1407" s="158"/>
      <c r="C1407" s="158"/>
      <c r="D1407" s="157"/>
      <c r="E1407" s="226"/>
    </row>
    <row r="1408" spans="2:5" s="159" customFormat="1" ht="15" customHeight="1" x14ac:dyDescent="0.2">
      <c r="B1408" s="158"/>
      <c r="C1408" s="158"/>
      <c r="D1408" s="157"/>
      <c r="E1408" s="226"/>
    </row>
    <row r="1409" spans="2:5" s="159" customFormat="1" ht="15" customHeight="1" x14ac:dyDescent="0.2">
      <c r="B1409" s="158"/>
      <c r="C1409" s="158"/>
      <c r="D1409" s="157"/>
      <c r="E1409" s="226"/>
    </row>
    <row r="1410" spans="2:5" s="159" customFormat="1" ht="15" customHeight="1" x14ac:dyDescent="0.2">
      <c r="B1410" s="158"/>
      <c r="C1410" s="158"/>
      <c r="D1410" s="157"/>
      <c r="E1410" s="226"/>
    </row>
    <row r="1411" spans="2:5" s="159" customFormat="1" ht="15" customHeight="1" x14ac:dyDescent="0.2">
      <c r="B1411" s="158"/>
      <c r="C1411" s="158"/>
      <c r="D1411" s="157"/>
      <c r="E1411" s="226"/>
    </row>
    <row r="1412" spans="2:5" s="159" customFormat="1" ht="15" customHeight="1" x14ac:dyDescent="0.2">
      <c r="B1412" s="158"/>
      <c r="C1412" s="158"/>
      <c r="D1412" s="157"/>
      <c r="E1412" s="226"/>
    </row>
    <row r="1413" spans="2:5" s="159" customFormat="1" ht="15" customHeight="1" x14ac:dyDescent="0.2">
      <c r="B1413" s="158"/>
      <c r="C1413" s="158"/>
      <c r="D1413" s="157"/>
      <c r="E1413" s="226"/>
    </row>
    <row r="1414" spans="2:5" s="159" customFormat="1" ht="15" customHeight="1" x14ac:dyDescent="0.2">
      <c r="B1414" s="158"/>
      <c r="C1414" s="158"/>
      <c r="D1414" s="157"/>
      <c r="E1414" s="226"/>
    </row>
    <row r="1415" spans="2:5" s="159" customFormat="1" ht="15" customHeight="1" x14ac:dyDescent="0.2">
      <c r="B1415" s="158"/>
      <c r="C1415" s="158"/>
      <c r="D1415" s="157"/>
      <c r="E1415" s="226"/>
    </row>
    <row r="1416" spans="2:5" s="159" customFormat="1" ht="15" customHeight="1" x14ac:dyDescent="0.2">
      <c r="B1416" s="158"/>
      <c r="C1416" s="158"/>
      <c r="D1416" s="157"/>
      <c r="E1416" s="226"/>
    </row>
    <row r="1417" spans="2:5" s="159" customFormat="1" ht="15" customHeight="1" x14ac:dyDescent="0.2">
      <c r="B1417" s="158"/>
      <c r="C1417" s="158"/>
      <c r="D1417" s="157"/>
      <c r="E1417" s="226"/>
    </row>
    <row r="1418" spans="2:5" s="159" customFormat="1" ht="15" customHeight="1" x14ac:dyDescent="0.2">
      <c r="B1418" s="158"/>
      <c r="C1418" s="158"/>
      <c r="D1418" s="157"/>
      <c r="E1418" s="226"/>
    </row>
    <row r="1419" spans="2:5" s="159" customFormat="1" ht="15" customHeight="1" x14ac:dyDescent="0.2">
      <c r="B1419" s="158"/>
      <c r="C1419" s="158"/>
      <c r="D1419" s="157"/>
      <c r="E1419" s="226"/>
    </row>
    <row r="1420" spans="2:5" s="159" customFormat="1" ht="15" customHeight="1" x14ac:dyDescent="0.2">
      <c r="B1420" s="158"/>
      <c r="C1420" s="158"/>
      <c r="D1420" s="157"/>
      <c r="E1420" s="226"/>
    </row>
    <row r="1421" spans="2:5" s="159" customFormat="1" ht="15" customHeight="1" x14ac:dyDescent="0.2">
      <c r="B1421" s="158"/>
      <c r="C1421" s="158"/>
      <c r="D1421" s="157"/>
      <c r="E1421" s="226"/>
    </row>
    <row r="1422" spans="2:5" s="159" customFormat="1" ht="15" customHeight="1" x14ac:dyDescent="0.2">
      <c r="B1422" s="158"/>
      <c r="C1422" s="158"/>
      <c r="D1422" s="157"/>
      <c r="E1422" s="226"/>
    </row>
    <row r="1423" spans="2:5" s="159" customFormat="1" ht="15" customHeight="1" x14ac:dyDescent="0.2">
      <c r="B1423" s="158"/>
      <c r="C1423" s="158"/>
      <c r="D1423" s="157"/>
      <c r="E1423" s="226"/>
    </row>
    <row r="1424" spans="2:5" s="159" customFormat="1" ht="15" customHeight="1" x14ac:dyDescent="0.2">
      <c r="B1424" s="158"/>
      <c r="C1424" s="158"/>
      <c r="D1424" s="157"/>
      <c r="E1424" s="226"/>
    </row>
    <row r="1425" spans="2:5" s="159" customFormat="1" ht="15" customHeight="1" x14ac:dyDescent="0.2">
      <c r="B1425" s="158"/>
      <c r="C1425" s="158"/>
      <c r="D1425" s="157"/>
      <c r="E1425" s="226"/>
    </row>
    <row r="1426" spans="2:5" s="159" customFormat="1" ht="15" customHeight="1" x14ac:dyDescent="0.2">
      <c r="B1426" s="158"/>
      <c r="C1426" s="158"/>
      <c r="D1426" s="157"/>
      <c r="E1426" s="226"/>
    </row>
    <row r="1427" spans="2:5" s="159" customFormat="1" ht="15" customHeight="1" x14ac:dyDescent="0.2">
      <c r="B1427" s="158"/>
      <c r="C1427" s="158"/>
      <c r="D1427" s="157"/>
      <c r="E1427" s="226"/>
    </row>
    <row r="1428" spans="2:5" s="159" customFormat="1" ht="15" customHeight="1" x14ac:dyDescent="0.2">
      <c r="B1428" s="158"/>
      <c r="C1428" s="158"/>
      <c r="D1428" s="157"/>
      <c r="E1428" s="226"/>
    </row>
    <row r="1429" spans="2:5" s="159" customFormat="1" ht="15" customHeight="1" x14ac:dyDescent="0.2">
      <c r="B1429" s="158"/>
      <c r="C1429" s="158"/>
      <c r="D1429" s="157"/>
      <c r="E1429" s="226"/>
    </row>
    <row r="1430" spans="2:5" s="159" customFormat="1" ht="15" customHeight="1" x14ac:dyDescent="0.2">
      <c r="B1430" s="158"/>
      <c r="C1430" s="158"/>
      <c r="D1430" s="157"/>
      <c r="E1430" s="226"/>
    </row>
    <row r="1431" spans="2:5" s="159" customFormat="1" ht="15" customHeight="1" x14ac:dyDescent="0.2">
      <c r="B1431" s="158"/>
      <c r="C1431" s="158"/>
      <c r="D1431" s="157"/>
      <c r="E1431" s="226"/>
    </row>
    <row r="1432" spans="2:5" s="159" customFormat="1" ht="15" customHeight="1" x14ac:dyDescent="0.2">
      <c r="B1432" s="158"/>
      <c r="C1432" s="158"/>
      <c r="D1432" s="157"/>
      <c r="E1432" s="226"/>
    </row>
    <row r="1433" spans="2:5" s="159" customFormat="1" ht="15" customHeight="1" x14ac:dyDescent="0.2">
      <c r="B1433" s="158"/>
      <c r="C1433" s="158"/>
      <c r="D1433" s="157"/>
      <c r="E1433" s="226"/>
    </row>
    <row r="1434" spans="2:5" s="159" customFormat="1" ht="15" customHeight="1" x14ac:dyDescent="0.2">
      <c r="B1434" s="158"/>
      <c r="C1434" s="158"/>
      <c r="D1434" s="157"/>
      <c r="E1434" s="226"/>
    </row>
    <row r="1435" spans="2:5" s="159" customFormat="1" ht="15" customHeight="1" x14ac:dyDescent="0.2">
      <c r="B1435" s="158"/>
      <c r="C1435" s="158"/>
      <c r="D1435" s="157"/>
      <c r="E1435" s="226"/>
    </row>
    <row r="1436" spans="2:5" s="159" customFormat="1" ht="15" customHeight="1" x14ac:dyDescent="0.2">
      <c r="B1436" s="158"/>
      <c r="C1436" s="158"/>
      <c r="D1436" s="157"/>
      <c r="E1436" s="226"/>
    </row>
    <row r="1437" spans="2:5" s="159" customFormat="1" ht="15" customHeight="1" x14ac:dyDescent="0.2">
      <c r="B1437" s="158"/>
      <c r="C1437" s="158"/>
      <c r="D1437" s="157"/>
      <c r="E1437" s="226"/>
    </row>
    <row r="1438" spans="2:5" s="159" customFormat="1" ht="15" customHeight="1" x14ac:dyDescent="0.2">
      <c r="B1438" s="158"/>
      <c r="C1438" s="158"/>
      <c r="D1438" s="157"/>
      <c r="E1438" s="226"/>
    </row>
    <row r="1439" spans="2:5" s="159" customFormat="1" ht="15" customHeight="1" x14ac:dyDescent="0.2">
      <c r="B1439" s="158"/>
      <c r="C1439" s="158"/>
      <c r="D1439" s="157"/>
      <c r="E1439" s="226"/>
    </row>
    <row r="1440" spans="2:5" s="159" customFormat="1" ht="15" customHeight="1" x14ac:dyDescent="0.2">
      <c r="B1440" s="158"/>
      <c r="C1440" s="158"/>
      <c r="D1440" s="157"/>
      <c r="E1440" s="226"/>
    </row>
    <row r="1441" spans="2:5" s="159" customFormat="1" ht="15" customHeight="1" x14ac:dyDescent="0.2">
      <c r="B1441" s="158"/>
      <c r="C1441" s="158"/>
      <c r="D1441" s="157"/>
      <c r="E1441" s="226"/>
    </row>
    <row r="1442" spans="2:5" s="159" customFormat="1" ht="15" customHeight="1" x14ac:dyDescent="0.2">
      <c r="B1442" s="158"/>
      <c r="C1442" s="158"/>
      <c r="D1442" s="157"/>
      <c r="E1442" s="226"/>
    </row>
    <row r="1443" spans="2:5" s="159" customFormat="1" ht="15" customHeight="1" x14ac:dyDescent="0.2">
      <c r="B1443" s="158"/>
      <c r="C1443" s="158"/>
      <c r="D1443" s="157"/>
      <c r="E1443" s="226"/>
    </row>
    <row r="1444" spans="2:5" s="159" customFormat="1" ht="15" customHeight="1" x14ac:dyDescent="0.2">
      <c r="B1444" s="158"/>
      <c r="C1444" s="158"/>
      <c r="D1444" s="157"/>
      <c r="E1444" s="226"/>
    </row>
    <row r="1445" spans="2:5" s="159" customFormat="1" ht="15" customHeight="1" x14ac:dyDescent="0.2">
      <c r="B1445" s="158"/>
      <c r="C1445" s="158"/>
      <c r="D1445" s="157"/>
      <c r="E1445" s="226"/>
    </row>
    <row r="1446" spans="2:5" s="159" customFormat="1" ht="15" customHeight="1" x14ac:dyDescent="0.2">
      <c r="B1446" s="158"/>
      <c r="C1446" s="158"/>
      <c r="D1446" s="157"/>
      <c r="E1446" s="226"/>
    </row>
    <row r="1447" spans="2:5" s="159" customFormat="1" ht="15" customHeight="1" x14ac:dyDescent="0.2">
      <c r="B1447" s="158"/>
      <c r="C1447" s="158"/>
      <c r="D1447" s="157"/>
      <c r="E1447" s="226"/>
    </row>
    <row r="1448" spans="2:5" s="159" customFormat="1" ht="15" customHeight="1" x14ac:dyDescent="0.2">
      <c r="B1448" s="158"/>
      <c r="C1448" s="158"/>
      <c r="D1448" s="157"/>
      <c r="E1448" s="226"/>
    </row>
    <row r="1449" spans="2:5" s="159" customFormat="1" ht="15" customHeight="1" x14ac:dyDescent="0.2">
      <c r="B1449" s="158"/>
      <c r="C1449" s="158"/>
      <c r="D1449" s="157"/>
      <c r="E1449" s="226"/>
    </row>
    <row r="1450" spans="2:5" s="159" customFormat="1" ht="15" customHeight="1" x14ac:dyDescent="0.2">
      <c r="B1450" s="158"/>
      <c r="C1450" s="158"/>
      <c r="D1450" s="157"/>
      <c r="E1450" s="226"/>
    </row>
    <row r="1451" spans="2:5" s="159" customFormat="1" ht="15" customHeight="1" x14ac:dyDescent="0.2">
      <c r="B1451" s="158"/>
      <c r="C1451" s="158"/>
      <c r="D1451" s="157"/>
      <c r="E1451" s="226"/>
    </row>
    <row r="1452" spans="2:5" s="159" customFormat="1" ht="15" customHeight="1" x14ac:dyDescent="0.2">
      <c r="B1452" s="158"/>
      <c r="C1452" s="158"/>
      <c r="D1452" s="157"/>
      <c r="E1452" s="226"/>
    </row>
    <row r="1453" spans="2:5" s="159" customFormat="1" ht="15" customHeight="1" x14ac:dyDescent="0.2">
      <c r="B1453" s="158"/>
      <c r="C1453" s="158"/>
      <c r="D1453" s="157"/>
      <c r="E1453" s="226"/>
    </row>
    <row r="1454" spans="2:5" s="159" customFormat="1" ht="15" customHeight="1" x14ac:dyDescent="0.2">
      <c r="B1454" s="158"/>
      <c r="C1454" s="158"/>
      <c r="D1454" s="157"/>
      <c r="E1454" s="226"/>
    </row>
    <row r="1455" spans="2:5" s="159" customFormat="1" ht="15" customHeight="1" x14ac:dyDescent="0.2">
      <c r="B1455" s="158"/>
      <c r="C1455" s="158"/>
      <c r="D1455" s="157"/>
      <c r="E1455" s="226"/>
    </row>
    <row r="1456" spans="2:5" s="159" customFormat="1" ht="15" customHeight="1" x14ac:dyDescent="0.2">
      <c r="B1456" s="158"/>
      <c r="C1456" s="158"/>
      <c r="D1456" s="157"/>
      <c r="E1456" s="226"/>
    </row>
    <row r="1457" spans="2:5" s="159" customFormat="1" ht="15" customHeight="1" x14ac:dyDescent="0.2">
      <c r="B1457" s="158"/>
      <c r="C1457" s="158"/>
      <c r="D1457" s="157"/>
      <c r="E1457" s="226"/>
    </row>
    <row r="1458" spans="2:5" s="159" customFormat="1" ht="15" customHeight="1" x14ac:dyDescent="0.2">
      <c r="B1458" s="158"/>
      <c r="C1458" s="158"/>
      <c r="D1458" s="157"/>
      <c r="E1458" s="226"/>
    </row>
    <row r="1459" spans="2:5" s="159" customFormat="1" ht="15" customHeight="1" x14ac:dyDescent="0.2">
      <c r="B1459" s="158"/>
      <c r="C1459" s="158"/>
      <c r="D1459" s="157"/>
      <c r="E1459" s="226"/>
    </row>
    <row r="1460" spans="2:5" s="159" customFormat="1" ht="15" customHeight="1" x14ac:dyDescent="0.2">
      <c r="B1460" s="158"/>
      <c r="C1460" s="158"/>
      <c r="D1460" s="157"/>
      <c r="E1460" s="226"/>
    </row>
    <row r="1461" spans="2:5" s="159" customFormat="1" ht="15" customHeight="1" x14ac:dyDescent="0.2">
      <c r="B1461" s="158"/>
      <c r="C1461" s="158"/>
      <c r="D1461" s="157"/>
      <c r="E1461" s="226"/>
    </row>
    <row r="1462" spans="2:5" s="159" customFormat="1" ht="15" customHeight="1" x14ac:dyDescent="0.2">
      <c r="B1462" s="158"/>
      <c r="C1462" s="158"/>
      <c r="D1462" s="157"/>
      <c r="E1462" s="226"/>
    </row>
    <row r="1463" spans="2:5" s="159" customFormat="1" ht="15" customHeight="1" x14ac:dyDescent="0.2">
      <c r="B1463" s="158"/>
      <c r="C1463" s="158"/>
      <c r="D1463" s="157"/>
      <c r="E1463" s="226"/>
    </row>
    <row r="1464" spans="2:5" s="159" customFormat="1" ht="15" customHeight="1" x14ac:dyDescent="0.2">
      <c r="B1464" s="158"/>
      <c r="C1464" s="158"/>
      <c r="D1464" s="157"/>
      <c r="E1464" s="226"/>
    </row>
    <row r="1465" spans="2:5" s="159" customFormat="1" ht="15" customHeight="1" x14ac:dyDescent="0.2">
      <c r="B1465" s="158"/>
      <c r="C1465" s="158"/>
      <c r="D1465" s="157"/>
      <c r="E1465" s="226"/>
    </row>
    <row r="1466" spans="2:5" s="159" customFormat="1" ht="15" customHeight="1" x14ac:dyDescent="0.2">
      <c r="B1466" s="158"/>
      <c r="C1466" s="158"/>
      <c r="D1466" s="157"/>
      <c r="E1466" s="226"/>
    </row>
    <row r="1467" spans="2:5" s="159" customFormat="1" ht="15" customHeight="1" x14ac:dyDescent="0.2">
      <c r="B1467" s="158"/>
      <c r="C1467" s="158"/>
      <c r="D1467" s="157"/>
      <c r="E1467" s="226"/>
    </row>
    <row r="1468" spans="2:5" s="159" customFormat="1" ht="15" customHeight="1" x14ac:dyDescent="0.2">
      <c r="B1468" s="158"/>
      <c r="C1468" s="158"/>
      <c r="D1468" s="157"/>
      <c r="E1468" s="226"/>
    </row>
    <row r="1469" spans="2:5" s="159" customFormat="1" ht="15" customHeight="1" x14ac:dyDescent="0.2">
      <c r="B1469" s="158"/>
      <c r="C1469" s="158"/>
      <c r="D1469" s="157"/>
      <c r="E1469" s="226"/>
    </row>
    <row r="1470" spans="2:5" s="159" customFormat="1" ht="15" customHeight="1" x14ac:dyDescent="0.2">
      <c r="B1470" s="158"/>
      <c r="C1470" s="158"/>
      <c r="D1470" s="157"/>
      <c r="E1470" s="226"/>
    </row>
    <row r="1471" spans="2:5" s="159" customFormat="1" ht="15" customHeight="1" x14ac:dyDescent="0.2">
      <c r="B1471" s="158"/>
      <c r="C1471" s="158"/>
      <c r="D1471" s="157"/>
      <c r="E1471" s="226"/>
    </row>
    <row r="1472" spans="2:5" s="159" customFormat="1" ht="15" customHeight="1" x14ac:dyDescent="0.2">
      <c r="B1472" s="158"/>
      <c r="C1472" s="158"/>
      <c r="D1472" s="157"/>
      <c r="E1472" s="226"/>
    </row>
    <row r="1473" spans="2:5" s="159" customFormat="1" ht="15" customHeight="1" x14ac:dyDescent="0.2">
      <c r="B1473" s="158"/>
      <c r="C1473" s="158"/>
      <c r="D1473" s="157"/>
      <c r="E1473" s="226"/>
    </row>
    <row r="1474" spans="2:5" s="159" customFormat="1" ht="15" customHeight="1" x14ac:dyDescent="0.2">
      <c r="B1474" s="158"/>
      <c r="C1474" s="158"/>
      <c r="D1474" s="157"/>
      <c r="E1474" s="226"/>
    </row>
    <row r="1475" spans="2:5" s="159" customFormat="1" ht="15" customHeight="1" x14ac:dyDescent="0.2">
      <c r="B1475" s="158"/>
      <c r="C1475" s="158"/>
      <c r="D1475" s="157"/>
      <c r="E1475" s="226"/>
    </row>
    <row r="1476" spans="2:5" s="159" customFormat="1" ht="15" customHeight="1" x14ac:dyDescent="0.2">
      <c r="B1476" s="158"/>
      <c r="C1476" s="158"/>
      <c r="D1476" s="157"/>
      <c r="E1476" s="226"/>
    </row>
    <row r="1477" spans="2:5" s="159" customFormat="1" ht="15" customHeight="1" x14ac:dyDescent="0.2">
      <c r="B1477" s="158"/>
      <c r="C1477" s="158"/>
      <c r="D1477" s="157"/>
      <c r="E1477" s="226"/>
    </row>
    <row r="1478" spans="2:5" s="159" customFormat="1" ht="15" customHeight="1" x14ac:dyDescent="0.2">
      <c r="B1478" s="158"/>
      <c r="C1478" s="158"/>
      <c r="D1478" s="157"/>
      <c r="E1478" s="226"/>
    </row>
    <row r="1479" spans="2:5" s="159" customFormat="1" ht="15" customHeight="1" x14ac:dyDescent="0.2">
      <c r="B1479" s="158"/>
      <c r="C1479" s="158"/>
      <c r="D1479" s="157"/>
      <c r="E1479" s="226"/>
    </row>
    <row r="1480" spans="2:5" s="159" customFormat="1" ht="15" customHeight="1" x14ac:dyDescent="0.2">
      <c r="B1480" s="158"/>
      <c r="C1480" s="158"/>
      <c r="D1480" s="157"/>
      <c r="E1480" s="226"/>
    </row>
    <row r="1481" spans="2:5" s="159" customFormat="1" ht="15" customHeight="1" x14ac:dyDescent="0.2">
      <c r="B1481" s="158"/>
      <c r="C1481" s="158"/>
      <c r="D1481" s="157"/>
      <c r="E1481" s="226"/>
    </row>
    <row r="1482" spans="2:5" s="159" customFormat="1" ht="15" customHeight="1" x14ac:dyDescent="0.2">
      <c r="B1482" s="158"/>
      <c r="C1482" s="158"/>
      <c r="D1482" s="157"/>
      <c r="E1482" s="226"/>
    </row>
    <row r="1483" spans="2:5" s="159" customFormat="1" ht="15" customHeight="1" x14ac:dyDescent="0.2">
      <c r="B1483" s="158"/>
      <c r="C1483" s="158"/>
      <c r="D1483" s="157"/>
      <c r="E1483" s="226"/>
    </row>
    <row r="1484" spans="2:5" s="159" customFormat="1" ht="15" customHeight="1" x14ac:dyDescent="0.2">
      <c r="B1484" s="158"/>
      <c r="C1484" s="158"/>
      <c r="D1484" s="157"/>
      <c r="E1484" s="226"/>
    </row>
    <row r="1485" spans="2:5" s="159" customFormat="1" ht="15" customHeight="1" x14ac:dyDescent="0.2">
      <c r="B1485" s="158"/>
      <c r="C1485" s="158"/>
      <c r="D1485" s="157"/>
      <c r="E1485" s="226"/>
    </row>
    <row r="1486" spans="2:5" s="159" customFormat="1" ht="15" customHeight="1" x14ac:dyDescent="0.2">
      <c r="B1486" s="158"/>
      <c r="C1486" s="158"/>
      <c r="D1486" s="157"/>
      <c r="E1486" s="226"/>
    </row>
    <row r="1487" spans="2:5" s="159" customFormat="1" ht="15" customHeight="1" x14ac:dyDescent="0.2">
      <c r="B1487" s="158"/>
      <c r="C1487" s="158"/>
      <c r="D1487" s="157"/>
      <c r="E1487" s="226"/>
    </row>
    <row r="1488" spans="2:5" s="159" customFormat="1" ht="15" customHeight="1" x14ac:dyDescent="0.2">
      <c r="B1488" s="158"/>
      <c r="C1488" s="158"/>
      <c r="D1488" s="157"/>
      <c r="E1488" s="226"/>
    </row>
    <row r="1489" spans="2:5" s="159" customFormat="1" ht="15" customHeight="1" x14ac:dyDescent="0.2">
      <c r="B1489" s="158"/>
      <c r="C1489" s="158"/>
      <c r="D1489" s="157"/>
      <c r="E1489" s="226"/>
    </row>
    <row r="1490" spans="2:5" s="159" customFormat="1" ht="15" customHeight="1" x14ac:dyDescent="0.2">
      <c r="B1490" s="158"/>
      <c r="C1490" s="158"/>
      <c r="D1490" s="157"/>
      <c r="E1490" s="226"/>
    </row>
    <row r="1491" spans="2:5" s="159" customFormat="1" ht="15" customHeight="1" x14ac:dyDescent="0.2">
      <c r="B1491" s="158"/>
      <c r="C1491" s="158"/>
      <c r="D1491" s="157"/>
      <c r="E1491" s="226"/>
    </row>
    <row r="1492" spans="2:5" s="159" customFormat="1" ht="15" customHeight="1" x14ac:dyDescent="0.2">
      <c r="B1492" s="158"/>
      <c r="C1492" s="158"/>
      <c r="D1492" s="157"/>
      <c r="E1492" s="226"/>
    </row>
    <row r="1493" spans="2:5" s="159" customFormat="1" ht="15" customHeight="1" x14ac:dyDescent="0.2">
      <c r="B1493" s="158"/>
      <c r="C1493" s="158"/>
      <c r="D1493" s="157"/>
      <c r="E1493" s="226"/>
    </row>
    <row r="1494" spans="2:5" s="159" customFormat="1" ht="15" customHeight="1" x14ac:dyDescent="0.2">
      <c r="B1494" s="158"/>
      <c r="C1494" s="158"/>
      <c r="D1494" s="157"/>
      <c r="E1494" s="226"/>
    </row>
    <row r="1495" spans="2:5" s="159" customFormat="1" ht="15" customHeight="1" x14ac:dyDescent="0.2">
      <c r="B1495" s="158"/>
      <c r="C1495" s="158"/>
      <c r="D1495" s="157"/>
      <c r="E1495" s="226"/>
    </row>
    <row r="1496" spans="2:5" s="159" customFormat="1" ht="15" customHeight="1" x14ac:dyDescent="0.2">
      <c r="B1496" s="158"/>
      <c r="C1496" s="158"/>
      <c r="D1496" s="157"/>
      <c r="E1496" s="226"/>
    </row>
    <row r="1497" spans="2:5" s="159" customFormat="1" ht="15" customHeight="1" x14ac:dyDescent="0.2">
      <c r="B1497" s="158"/>
      <c r="C1497" s="158"/>
      <c r="D1497" s="157"/>
      <c r="E1497" s="226"/>
    </row>
    <row r="1498" spans="2:5" s="159" customFormat="1" ht="15" customHeight="1" x14ac:dyDescent="0.2">
      <c r="B1498" s="158"/>
      <c r="C1498" s="158"/>
      <c r="D1498" s="157"/>
      <c r="E1498" s="226"/>
    </row>
    <row r="1499" spans="2:5" s="159" customFormat="1" ht="15" customHeight="1" x14ac:dyDescent="0.2">
      <c r="B1499" s="158"/>
      <c r="C1499" s="158"/>
      <c r="D1499" s="157"/>
      <c r="E1499" s="226"/>
    </row>
    <row r="1500" spans="2:5" s="159" customFormat="1" ht="15" customHeight="1" x14ac:dyDescent="0.2">
      <c r="B1500" s="158"/>
      <c r="C1500" s="158"/>
      <c r="D1500" s="157"/>
      <c r="E1500" s="226"/>
    </row>
    <row r="1501" spans="2:5" s="159" customFormat="1" ht="15" customHeight="1" x14ac:dyDescent="0.2">
      <c r="B1501" s="158"/>
      <c r="C1501" s="158"/>
      <c r="D1501" s="157"/>
      <c r="E1501" s="226"/>
    </row>
    <row r="1502" spans="2:5" s="159" customFormat="1" ht="15" customHeight="1" x14ac:dyDescent="0.2">
      <c r="B1502" s="158"/>
      <c r="C1502" s="158"/>
      <c r="D1502" s="157"/>
      <c r="E1502" s="226"/>
    </row>
    <row r="1503" spans="2:5" s="159" customFormat="1" ht="15" customHeight="1" x14ac:dyDescent="0.2">
      <c r="B1503" s="158"/>
      <c r="C1503" s="158"/>
      <c r="D1503" s="157"/>
      <c r="E1503" s="226"/>
    </row>
    <row r="1504" spans="2:5" s="159" customFormat="1" ht="15" customHeight="1" x14ac:dyDescent="0.2">
      <c r="B1504" s="158"/>
      <c r="C1504" s="158"/>
      <c r="D1504" s="157"/>
      <c r="E1504" s="226"/>
    </row>
    <row r="1505" spans="2:5" s="159" customFormat="1" ht="15" customHeight="1" x14ac:dyDescent="0.2">
      <c r="B1505" s="158"/>
      <c r="C1505" s="158"/>
      <c r="D1505" s="157"/>
      <c r="E1505" s="226"/>
    </row>
    <row r="1506" spans="2:5" s="159" customFormat="1" ht="15" customHeight="1" x14ac:dyDescent="0.2">
      <c r="B1506" s="158"/>
      <c r="C1506" s="158"/>
      <c r="D1506" s="157"/>
      <c r="E1506" s="226"/>
    </row>
    <row r="1507" spans="2:5" s="159" customFormat="1" ht="15" customHeight="1" x14ac:dyDescent="0.2">
      <c r="B1507" s="158"/>
      <c r="C1507" s="158"/>
      <c r="D1507" s="157"/>
      <c r="E1507" s="226"/>
    </row>
    <row r="1508" spans="2:5" s="159" customFormat="1" ht="15" customHeight="1" x14ac:dyDescent="0.2">
      <c r="B1508" s="158"/>
      <c r="C1508" s="158"/>
      <c r="D1508" s="157"/>
      <c r="E1508" s="226"/>
    </row>
    <row r="1509" spans="2:5" s="159" customFormat="1" ht="15" customHeight="1" x14ac:dyDescent="0.2">
      <c r="B1509" s="158"/>
      <c r="C1509" s="158"/>
      <c r="D1509" s="157"/>
      <c r="E1509" s="226"/>
    </row>
    <row r="1510" spans="2:5" s="159" customFormat="1" ht="15" customHeight="1" x14ac:dyDescent="0.2">
      <c r="B1510" s="158"/>
      <c r="C1510" s="158"/>
      <c r="D1510" s="157"/>
      <c r="E1510" s="226"/>
    </row>
    <row r="1511" spans="2:5" s="159" customFormat="1" ht="15" customHeight="1" x14ac:dyDescent="0.2">
      <c r="B1511" s="158"/>
      <c r="C1511" s="158"/>
      <c r="D1511" s="157"/>
      <c r="E1511" s="226"/>
    </row>
    <row r="1512" spans="2:5" s="159" customFormat="1" ht="15" customHeight="1" x14ac:dyDescent="0.2">
      <c r="B1512" s="158"/>
      <c r="C1512" s="158"/>
      <c r="D1512" s="157"/>
      <c r="E1512" s="226"/>
    </row>
    <row r="1513" spans="2:5" s="159" customFormat="1" ht="15" customHeight="1" x14ac:dyDescent="0.2">
      <c r="B1513" s="158"/>
      <c r="C1513" s="158"/>
      <c r="D1513" s="157"/>
      <c r="E1513" s="226"/>
    </row>
    <row r="1514" spans="2:5" s="159" customFormat="1" ht="15" customHeight="1" x14ac:dyDescent="0.2">
      <c r="B1514" s="158"/>
      <c r="C1514" s="158"/>
      <c r="D1514" s="157"/>
      <c r="E1514" s="226"/>
    </row>
    <row r="1515" spans="2:5" s="159" customFormat="1" ht="15" customHeight="1" x14ac:dyDescent="0.2">
      <c r="B1515" s="158"/>
      <c r="C1515" s="158"/>
      <c r="D1515" s="157"/>
      <c r="E1515" s="226"/>
    </row>
    <row r="1516" spans="2:5" s="159" customFormat="1" ht="15" customHeight="1" x14ac:dyDescent="0.2">
      <c r="B1516" s="158"/>
      <c r="C1516" s="158"/>
      <c r="D1516" s="157"/>
      <c r="E1516" s="226"/>
    </row>
    <row r="1517" spans="2:5" s="159" customFormat="1" ht="15" customHeight="1" x14ac:dyDescent="0.2">
      <c r="B1517" s="158"/>
      <c r="C1517" s="158"/>
      <c r="D1517" s="157"/>
      <c r="E1517" s="226"/>
    </row>
    <row r="1518" spans="2:5" s="159" customFormat="1" ht="15" customHeight="1" x14ac:dyDescent="0.2">
      <c r="B1518" s="158"/>
      <c r="C1518" s="158"/>
      <c r="D1518" s="157"/>
      <c r="E1518" s="226"/>
    </row>
    <row r="1519" spans="2:5" s="159" customFormat="1" ht="15" customHeight="1" x14ac:dyDescent="0.2">
      <c r="B1519" s="158"/>
      <c r="C1519" s="158"/>
      <c r="D1519" s="157"/>
      <c r="E1519" s="226"/>
    </row>
    <row r="1520" spans="2:5" s="159" customFormat="1" ht="15" customHeight="1" x14ac:dyDescent="0.2">
      <c r="B1520" s="158"/>
      <c r="C1520" s="158"/>
      <c r="D1520" s="157"/>
      <c r="E1520" s="226"/>
    </row>
    <row r="1521" spans="2:5" s="159" customFormat="1" ht="15" customHeight="1" x14ac:dyDescent="0.2">
      <c r="B1521" s="158"/>
      <c r="C1521" s="158"/>
      <c r="D1521" s="157"/>
      <c r="E1521" s="226"/>
    </row>
    <row r="1522" spans="2:5" s="159" customFormat="1" ht="15" customHeight="1" x14ac:dyDescent="0.2">
      <c r="B1522" s="158"/>
      <c r="C1522" s="158"/>
      <c r="D1522" s="157"/>
      <c r="E1522" s="226"/>
    </row>
    <row r="1523" spans="2:5" s="159" customFormat="1" ht="15" customHeight="1" x14ac:dyDescent="0.2">
      <c r="B1523" s="158"/>
      <c r="C1523" s="158"/>
      <c r="D1523" s="157"/>
      <c r="E1523" s="226"/>
    </row>
    <row r="1524" spans="2:5" s="159" customFormat="1" ht="15" customHeight="1" x14ac:dyDescent="0.2">
      <c r="B1524" s="158"/>
      <c r="C1524" s="158"/>
      <c r="D1524" s="157"/>
      <c r="E1524" s="226"/>
    </row>
    <row r="1525" spans="2:5" s="159" customFormat="1" ht="15" customHeight="1" x14ac:dyDescent="0.2">
      <c r="B1525" s="158"/>
      <c r="C1525" s="158"/>
      <c r="D1525" s="157"/>
      <c r="E1525" s="226"/>
    </row>
    <row r="1526" spans="2:5" s="159" customFormat="1" ht="15" customHeight="1" x14ac:dyDescent="0.2">
      <c r="B1526" s="158"/>
      <c r="C1526" s="158"/>
      <c r="D1526" s="157"/>
      <c r="E1526" s="226"/>
    </row>
    <row r="1527" spans="2:5" s="159" customFormat="1" ht="15" customHeight="1" x14ac:dyDescent="0.2">
      <c r="B1527" s="158"/>
      <c r="C1527" s="158"/>
      <c r="D1527" s="157"/>
      <c r="E1527" s="226"/>
    </row>
    <row r="1528" spans="2:5" s="159" customFormat="1" ht="15" customHeight="1" x14ac:dyDescent="0.2">
      <c r="B1528" s="158"/>
      <c r="C1528" s="158"/>
      <c r="D1528" s="157"/>
      <c r="E1528" s="226"/>
    </row>
    <row r="1529" spans="2:5" s="159" customFormat="1" ht="15" customHeight="1" x14ac:dyDescent="0.2">
      <c r="B1529" s="158"/>
      <c r="C1529" s="158"/>
      <c r="D1529" s="157"/>
      <c r="E1529" s="226"/>
    </row>
    <row r="1530" spans="2:5" s="159" customFormat="1" ht="15" customHeight="1" x14ac:dyDescent="0.2">
      <c r="B1530" s="158"/>
      <c r="C1530" s="158"/>
      <c r="D1530" s="157"/>
      <c r="E1530" s="226"/>
    </row>
    <row r="1531" spans="2:5" s="159" customFormat="1" ht="15" customHeight="1" x14ac:dyDescent="0.2">
      <c r="B1531" s="158"/>
      <c r="C1531" s="158"/>
      <c r="D1531" s="157"/>
      <c r="E1531" s="226"/>
    </row>
    <row r="1532" spans="2:5" s="159" customFormat="1" ht="15" customHeight="1" x14ac:dyDescent="0.2">
      <c r="B1532" s="158"/>
      <c r="C1532" s="158"/>
      <c r="D1532" s="157"/>
      <c r="E1532" s="226"/>
    </row>
    <row r="1533" spans="2:5" s="159" customFormat="1" ht="15" customHeight="1" x14ac:dyDescent="0.2">
      <c r="B1533" s="158"/>
      <c r="C1533" s="158"/>
      <c r="D1533" s="157"/>
      <c r="E1533" s="226"/>
    </row>
    <row r="1534" spans="2:5" s="159" customFormat="1" ht="15" customHeight="1" x14ac:dyDescent="0.2">
      <c r="B1534" s="158"/>
      <c r="C1534" s="158"/>
      <c r="D1534" s="157"/>
      <c r="E1534" s="226"/>
    </row>
    <row r="1535" spans="2:5" s="159" customFormat="1" ht="15" customHeight="1" x14ac:dyDescent="0.2">
      <c r="B1535" s="158"/>
      <c r="C1535" s="158"/>
      <c r="D1535" s="157"/>
      <c r="E1535" s="226"/>
    </row>
    <row r="1536" spans="2:5" s="159" customFormat="1" ht="15" customHeight="1" x14ac:dyDescent="0.2">
      <c r="B1536" s="158"/>
      <c r="C1536" s="158"/>
      <c r="D1536" s="157"/>
      <c r="E1536" s="226"/>
    </row>
    <row r="1537" spans="2:5" s="159" customFormat="1" ht="15" customHeight="1" x14ac:dyDescent="0.2">
      <c r="B1537" s="158"/>
      <c r="C1537" s="158"/>
      <c r="D1537" s="157"/>
      <c r="E1537" s="226"/>
    </row>
    <row r="1538" spans="2:5" s="159" customFormat="1" ht="15" customHeight="1" x14ac:dyDescent="0.2">
      <c r="B1538" s="158"/>
      <c r="C1538" s="158"/>
      <c r="D1538" s="157"/>
      <c r="E1538" s="226"/>
    </row>
    <row r="1539" spans="2:5" s="159" customFormat="1" ht="15" customHeight="1" x14ac:dyDescent="0.2">
      <c r="B1539" s="158"/>
      <c r="C1539" s="158"/>
      <c r="D1539" s="157"/>
      <c r="E1539" s="226"/>
    </row>
    <row r="1540" spans="2:5" s="159" customFormat="1" ht="15" customHeight="1" x14ac:dyDescent="0.2">
      <c r="B1540" s="158"/>
      <c r="C1540" s="158"/>
      <c r="D1540" s="157"/>
      <c r="E1540" s="226"/>
    </row>
    <row r="1541" spans="2:5" s="159" customFormat="1" ht="15" customHeight="1" x14ac:dyDescent="0.2">
      <c r="B1541" s="158"/>
      <c r="C1541" s="158"/>
      <c r="D1541" s="157"/>
      <c r="E1541" s="226"/>
    </row>
    <row r="1542" spans="2:5" s="159" customFormat="1" ht="15" customHeight="1" x14ac:dyDescent="0.2">
      <c r="B1542" s="158"/>
      <c r="C1542" s="158"/>
      <c r="D1542" s="157"/>
      <c r="E1542" s="226"/>
    </row>
    <row r="1543" spans="2:5" s="159" customFormat="1" ht="15" customHeight="1" x14ac:dyDescent="0.2">
      <c r="B1543" s="158"/>
      <c r="C1543" s="158"/>
      <c r="D1543" s="157"/>
      <c r="E1543" s="226"/>
    </row>
    <row r="1544" spans="2:5" s="159" customFormat="1" ht="15" customHeight="1" x14ac:dyDescent="0.2">
      <c r="B1544" s="158"/>
      <c r="C1544" s="158"/>
      <c r="D1544" s="157"/>
      <c r="E1544" s="226"/>
    </row>
    <row r="1545" spans="2:5" s="159" customFormat="1" ht="15" customHeight="1" x14ac:dyDescent="0.2">
      <c r="B1545" s="158"/>
      <c r="C1545" s="158"/>
      <c r="D1545" s="157"/>
      <c r="E1545" s="226"/>
    </row>
    <row r="1546" spans="2:5" s="159" customFormat="1" ht="15" customHeight="1" x14ac:dyDescent="0.2">
      <c r="B1546" s="158"/>
      <c r="C1546" s="158"/>
      <c r="D1546" s="157"/>
      <c r="E1546" s="226"/>
    </row>
    <row r="1547" spans="2:5" s="159" customFormat="1" ht="15" customHeight="1" x14ac:dyDescent="0.2">
      <c r="B1547" s="158"/>
      <c r="C1547" s="158"/>
      <c r="D1547" s="157"/>
      <c r="E1547" s="226"/>
    </row>
    <row r="1548" spans="2:5" s="159" customFormat="1" ht="15" customHeight="1" x14ac:dyDescent="0.2">
      <c r="B1548" s="158"/>
      <c r="C1548" s="158"/>
      <c r="D1548" s="157"/>
      <c r="E1548" s="226"/>
    </row>
    <row r="1549" spans="2:5" s="159" customFormat="1" ht="15" customHeight="1" x14ac:dyDescent="0.2">
      <c r="B1549" s="158"/>
      <c r="C1549" s="158"/>
      <c r="D1549" s="157"/>
      <c r="E1549" s="226"/>
    </row>
    <row r="1550" spans="2:5" s="159" customFormat="1" ht="15" customHeight="1" x14ac:dyDescent="0.2">
      <c r="B1550" s="158"/>
      <c r="C1550" s="158"/>
      <c r="D1550" s="157"/>
      <c r="E1550" s="226"/>
    </row>
    <row r="1551" spans="2:5" s="159" customFormat="1" ht="15" customHeight="1" x14ac:dyDescent="0.2">
      <c r="B1551" s="158"/>
      <c r="C1551" s="158"/>
      <c r="D1551" s="157"/>
      <c r="E1551" s="226"/>
    </row>
    <row r="1552" spans="2:5" s="159" customFormat="1" ht="15" customHeight="1" x14ac:dyDescent="0.2">
      <c r="B1552" s="158"/>
      <c r="C1552" s="158"/>
      <c r="D1552" s="157"/>
      <c r="E1552" s="226"/>
    </row>
    <row r="1553" spans="2:5" s="159" customFormat="1" ht="15" customHeight="1" x14ac:dyDescent="0.2">
      <c r="B1553" s="158"/>
      <c r="C1553" s="158"/>
      <c r="D1553" s="157"/>
      <c r="E1553" s="226"/>
    </row>
    <row r="1554" spans="2:5" s="159" customFormat="1" ht="15" customHeight="1" x14ac:dyDescent="0.2">
      <c r="B1554" s="158"/>
      <c r="C1554" s="158"/>
      <c r="D1554" s="157"/>
      <c r="E1554" s="226"/>
    </row>
    <row r="1555" spans="2:5" s="159" customFormat="1" ht="15" customHeight="1" x14ac:dyDescent="0.2">
      <c r="B1555" s="158"/>
      <c r="C1555" s="158"/>
      <c r="D1555" s="157"/>
      <c r="E1555" s="226"/>
    </row>
    <row r="1556" spans="2:5" s="159" customFormat="1" ht="15" customHeight="1" x14ac:dyDescent="0.2">
      <c r="B1556" s="158"/>
      <c r="C1556" s="158"/>
      <c r="D1556" s="157"/>
      <c r="E1556" s="226"/>
    </row>
    <row r="1557" spans="2:5" s="159" customFormat="1" ht="15" customHeight="1" x14ac:dyDescent="0.2">
      <c r="B1557" s="158"/>
      <c r="C1557" s="158"/>
      <c r="D1557" s="157"/>
      <c r="E1557" s="226"/>
    </row>
    <row r="1558" spans="2:5" s="159" customFormat="1" ht="15" customHeight="1" x14ac:dyDescent="0.2">
      <c r="B1558" s="158"/>
      <c r="C1558" s="158"/>
      <c r="D1558" s="157"/>
      <c r="E1558" s="226"/>
    </row>
    <row r="1559" spans="2:5" s="159" customFormat="1" ht="15" customHeight="1" x14ac:dyDescent="0.2">
      <c r="B1559" s="158"/>
      <c r="C1559" s="158"/>
      <c r="D1559" s="157"/>
      <c r="E1559" s="226"/>
    </row>
    <row r="1560" spans="2:5" s="159" customFormat="1" ht="15" customHeight="1" x14ac:dyDescent="0.2">
      <c r="B1560" s="158"/>
      <c r="C1560" s="158"/>
      <c r="D1560" s="157"/>
      <c r="E1560" s="226"/>
    </row>
    <row r="1561" spans="2:5" s="159" customFormat="1" ht="15" customHeight="1" x14ac:dyDescent="0.2">
      <c r="B1561" s="158"/>
      <c r="C1561" s="158"/>
      <c r="D1561" s="157"/>
      <c r="E1561" s="226"/>
    </row>
    <row r="1562" spans="2:5" s="159" customFormat="1" ht="15" customHeight="1" x14ac:dyDescent="0.2">
      <c r="B1562" s="158"/>
      <c r="C1562" s="158"/>
      <c r="D1562" s="157"/>
      <c r="E1562" s="226"/>
    </row>
    <row r="1563" spans="2:5" s="159" customFormat="1" ht="15" customHeight="1" x14ac:dyDescent="0.2">
      <c r="B1563" s="158"/>
      <c r="C1563" s="158"/>
      <c r="D1563" s="157"/>
      <c r="E1563" s="226"/>
    </row>
    <row r="1564" spans="2:5" s="159" customFormat="1" ht="15" customHeight="1" x14ac:dyDescent="0.2">
      <c r="B1564" s="158"/>
      <c r="C1564" s="158"/>
      <c r="D1564" s="157"/>
      <c r="E1564" s="226"/>
    </row>
    <row r="1565" spans="2:5" s="159" customFormat="1" ht="15" customHeight="1" x14ac:dyDescent="0.2">
      <c r="B1565" s="158"/>
      <c r="C1565" s="158"/>
      <c r="D1565" s="157"/>
      <c r="E1565" s="226"/>
    </row>
    <row r="1566" spans="2:5" s="159" customFormat="1" ht="15" customHeight="1" x14ac:dyDescent="0.2">
      <c r="B1566" s="158"/>
      <c r="C1566" s="158"/>
      <c r="D1566" s="157"/>
      <c r="E1566" s="226"/>
    </row>
    <row r="1567" spans="2:5" s="159" customFormat="1" ht="15" customHeight="1" x14ac:dyDescent="0.2">
      <c r="B1567" s="158"/>
      <c r="C1567" s="158"/>
      <c r="D1567" s="157"/>
      <c r="E1567" s="226"/>
    </row>
    <row r="1568" spans="2:5" s="159" customFormat="1" ht="15" customHeight="1" x14ac:dyDescent="0.2">
      <c r="B1568" s="158"/>
      <c r="C1568" s="158"/>
      <c r="D1568" s="157"/>
      <c r="E1568" s="226"/>
    </row>
    <row r="1569" spans="2:5" s="159" customFormat="1" ht="15" customHeight="1" x14ac:dyDescent="0.2">
      <c r="B1569" s="158"/>
      <c r="C1569" s="158"/>
      <c r="D1569" s="157"/>
      <c r="E1569" s="226"/>
    </row>
    <row r="1570" spans="2:5" s="159" customFormat="1" ht="15" customHeight="1" x14ac:dyDescent="0.2">
      <c r="B1570" s="158"/>
      <c r="C1570" s="158"/>
      <c r="D1570" s="157"/>
      <c r="E1570" s="226"/>
    </row>
    <row r="1571" spans="2:5" s="159" customFormat="1" ht="15" customHeight="1" x14ac:dyDescent="0.2">
      <c r="B1571" s="158"/>
      <c r="C1571" s="158"/>
      <c r="D1571" s="157"/>
      <c r="E1571" s="226"/>
    </row>
    <row r="1572" spans="2:5" s="159" customFormat="1" ht="15" customHeight="1" x14ac:dyDescent="0.2">
      <c r="B1572" s="158"/>
      <c r="C1572" s="158"/>
      <c r="D1572" s="157"/>
      <c r="E1572" s="226"/>
    </row>
    <row r="1573" spans="2:5" s="159" customFormat="1" ht="15" customHeight="1" x14ac:dyDescent="0.2">
      <c r="B1573" s="158"/>
      <c r="C1573" s="158"/>
      <c r="D1573" s="157"/>
      <c r="E1573" s="226"/>
    </row>
    <row r="1574" spans="2:5" s="159" customFormat="1" ht="15" customHeight="1" x14ac:dyDescent="0.2">
      <c r="B1574" s="158"/>
      <c r="C1574" s="158"/>
      <c r="D1574" s="157"/>
      <c r="E1574" s="226"/>
    </row>
    <row r="1575" spans="2:5" s="159" customFormat="1" ht="15" customHeight="1" x14ac:dyDescent="0.2">
      <c r="B1575" s="158"/>
      <c r="C1575" s="158"/>
      <c r="D1575" s="157"/>
      <c r="E1575" s="226"/>
    </row>
    <row r="1576" spans="2:5" s="159" customFormat="1" ht="15" customHeight="1" x14ac:dyDescent="0.2">
      <c r="B1576" s="158"/>
      <c r="C1576" s="158"/>
      <c r="D1576" s="157"/>
      <c r="E1576" s="226"/>
    </row>
    <row r="1577" spans="2:5" s="159" customFormat="1" ht="15" customHeight="1" x14ac:dyDescent="0.2">
      <c r="B1577" s="158"/>
      <c r="C1577" s="158"/>
      <c r="D1577" s="157"/>
      <c r="E1577" s="226"/>
    </row>
    <row r="1578" spans="2:5" s="159" customFormat="1" ht="15" customHeight="1" x14ac:dyDescent="0.2">
      <c r="B1578" s="158"/>
      <c r="C1578" s="158"/>
      <c r="D1578" s="157"/>
      <c r="E1578" s="226"/>
    </row>
    <row r="1579" spans="2:5" s="159" customFormat="1" ht="15" customHeight="1" x14ac:dyDescent="0.2">
      <c r="B1579" s="158"/>
      <c r="C1579" s="158"/>
      <c r="D1579" s="157"/>
      <c r="E1579" s="226"/>
    </row>
    <row r="1580" spans="2:5" s="159" customFormat="1" ht="15" customHeight="1" x14ac:dyDescent="0.2">
      <c r="B1580" s="158"/>
      <c r="C1580" s="158"/>
      <c r="D1580" s="157"/>
      <c r="E1580" s="226"/>
    </row>
    <row r="1581" spans="2:5" s="159" customFormat="1" ht="15" customHeight="1" x14ac:dyDescent="0.2">
      <c r="B1581" s="158"/>
      <c r="C1581" s="158"/>
      <c r="D1581" s="157"/>
      <c r="E1581" s="226"/>
    </row>
    <row r="1582" spans="2:5" s="159" customFormat="1" ht="15" customHeight="1" x14ac:dyDescent="0.2">
      <c r="B1582" s="158"/>
      <c r="C1582" s="158"/>
      <c r="D1582" s="157"/>
      <c r="E1582" s="226"/>
    </row>
    <row r="1583" spans="2:5" s="159" customFormat="1" ht="15" customHeight="1" x14ac:dyDescent="0.2">
      <c r="B1583" s="158"/>
      <c r="C1583" s="158"/>
      <c r="D1583" s="157"/>
      <c r="E1583" s="226"/>
    </row>
    <row r="1584" spans="2:5" s="159" customFormat="1" ht="15" customHeight="1" x14ac:dyDescent="0.2">
      <c r="B1584" s="158"/>
      <c r="C1584" s="158"/>
      <c r="D1584" s="157"/>
      <c r="E1584" s="226"/>
    </row>
    <row r="1585" spans="2:5" s="159" customFormat="1" ht="15" customHeight="1" x14ac:dyDescent="0.2">
      <c r="B1585" s="158"/>
      <c r="C1585" s="158"/>
      <c r="D1585" s="157"/>
      <c r="E1585" s="226"/>
    </row>
    <row r="1586" spans="2:5" s="159" customFormat="1" ht="15" customHeight="1" x14ac:dyDescent="0.2">
      <c r="B1586" s="158"/>
      <c r="C1586" s="158"/>
      <c r="D1586" s="157"/>
      <c r="E1586" s="226"/>
    </row>
    <row r="1587" spans="2:5" s="159" customFormat="1" ht="15" customHeight="1" x14ac:dyDescent="0.2">
      <c r="B1587" s="158"/>
      <c r="C1587" s="158"/>
      <c r="D1587" s="157"/>
      <c r="E1587" s="226"/>
    </row>
    <row r="1588" spans="2:5" s="159" customFormat="1" ht="15" customHeight="1" x14ac:dyDescent="0.2">
      <c r="B1588" s="158"/>
      <c r="C1588" s="158"/>
      <c r="D1588" s="157"/>
      <c r="E1588" s="226"/>
    </row>
    <row r="1589" spans="2:5" s="159" customFormat="1" ht="15" customHeight="1" x14ac:dyDescent="0.2">
      <c r="B1589" s="158"/>
      <c r="C1589" s="158"/>
      <c r="D1589" s="157"/>
      <c r="E1589" s="226"/>
    </row>
    <row r="1590" spans="2:5" s="159" customFormat="1" ht="15" customHeight="1" x14ac:dyDescent="0.2">
      <c r="B1590" s="158"/>
      <c r="C1590" s="158"/>
      <c r="D1590" s="157"/>
      <c r="E1590" s="226"/>
    </row>
    <row r="1591" spans="2:5" s="159" customFormat="1" ht="15" customHeight="1" x14ac:dyDescent="0.2">
      <c r="B1591" s="158"/>
      <c r="C1591" s="158"/>
      <c r="D1591" s="157"/>
      <c r="E1591" s="226"/>
    </row>
    <row r="1592" spans="2:5" s="159" customFormat="1" ht="15" customHeight="1" x14ac:dyDescent="0.2">
      <c r="B1592" s="158"/>
      <c r="C1592" s="158"/>
      <c r="D1592" s="157"/>
      <c r="E1592" s="226"/>
    </row>
    <row r="1593" spans="2:5" s="159" customFormat="1" ht="15" customHeight="1" x14ac:dyDescent="0.2">
      <c r="B1593" s="158"/>
      <c r="C1593" s="158"/>
      <c r="D1593" s="157"/>
      <c r="E1593" s="226"/>
    </row>
    <row r="1594" spans="2:5" s="159" customFormat="1" ht="15" customHeight="1" x14ac:dyDescent="0.2">
      <c r="B1594" s="158"/>
      <c r="C1594" s="158"/>
      <c r="D1594" s="157"/>
      <c r="E1594" s="226"/>
    </row>
    <row r="1595" spans="2:5" s="159" customFormat="1" ht="15" customHeight="1" x14ac:dyDescent="0.2">
      <c r="B1595" s="158"/>
      <c r="C1595" s="158"/>
      <c r="D1595" s="157"/>
      <c r="E1595" s="226"/>
    </row>
    <row r="1596" spans="2:5" s="159" customFormat="1" ht="15" customHeight="1" x14ac:dyDescent="0.2">
      <c r="B1596" s="158"/>
      <c r="C1596" s="158"/>
      <c r="D1596" s="157"/>
      <c r="E1596" s="226"/>
    </row>
    <row r="1597" spans="2:5" s="159" customFormat="1" ht="15" customHeight="1" x14ac:dyDescent="0.2">
      <c r="B1597" s="158"/>
      <c r="C1597" s="158"/>
      <c r="D1597" s="157"/>
      <c r="E1597" s="226"/>
    </row>
    <row r="1598" spans="2:5" s="159" customFormat="1" ht="15" customHeight="1" x14ac:dyDescent="0.2">
      <c r="B1598" s="158"/>
      <c r="C1598" s="158"/>
      <c r="D1598" s="157"/>
      <c r="E1598" s="226"/>
    </row>
    <row r="1599" spans="2:5" s="159" customFormat="1" ht="15" customHeight="1" x14ac:dyDescent="0.2">
      <c r="B1599" s="158"/>
      <c r="C1599" s="158"/>
      <c r="D1599" s="157"/>
      <c r="E1599" s="226"/>
    </row>
    <row r="1600" spans="2:5" s="159" customFormat="1" ht="15" customHeight="1" x14ac:dyDescent="0.2">
      <c r="B1600" s="158"/>
      <c r="C1600" s="158"/>
      <c r="D1600" s="157"/>
      <c r="E1600" s="226"/>
    </row>
    <row r="1601" spans="2:5" s="159" customFormat="1" ht="15" customHeight="1" x14ac:dyDescent="0.2">
      <c r="B1601" s="158"/>
      <c r="C1601" s="158"/>
      <c r="D1601" s="157"/>
      <c r="E1601" s="226"/>
    </row>
    <row r="1602" spans="2:5" s="159" customFormat="1" ht="15" customHeight="1" x14ac:dyDescent="0.2">
      <c r="B1602" s="158"/>
      <c r="C1602" s="158"/>
      <c r="D1602" s="157"/>
      <c r="E1602" s="226"/>
    </row>
    <row r="1603" spans="2:5" s="159" customFormat="1" ht="15" customHeight="1" x14ac:dyDescent="0.2">
      <c r="B1603" s="158"/>
      <c r="C1603" s="158"/>
      <c r="D1603" s="157"/>
      <c r="E1603" s="226"/>
    </row>
    <row r="1604" spans="2:5" s="159" customFormat="1" ht="15" customHeight="1" x14ac:dyDescent="0.2">
      <c r="B1604" s="158"/>
      <c r="C1604" s="158"/>
      <c r="D1604" s="157"/>
      <c r="E1604" s="226"/>
    </row>
    <row r="1605" spans="2:5" s="159" customFormat="1" ht="15" customHeight="1" x14ac:dyDescent="0.2">
      <c r="B1605" s="158"/>
      <c r="C1605" s="158"/>
      <c r="D1605" s="157"/>
      <c r="E1605" s="226"/>
    </row>
    <row r="1606" spans="2:5" s="159" customFormat="1" ht="15" customHeight="1" x14ac:dyDescent="0.2">
      <c r="B1606" s="158"/>
      <c r="C1606" s="158"/>
      <c r="D1606" s="157"/>
      <c r="E1606" s="226"/>
    </row>
    <row r="1607" spans="2:5" s="159" customFormat="1" ht="15" customHeight="1" x14ac:dyDescent="0.2">
      <c r="B1607" s="158"/>
      <c r="C1607" s="158"/>
      <c r="D1607" s="157"/>
      <c r="E1607" s="226"/>
    </row>
    <row r="1608" spans="2:5" s="159" customFormat="1" ht="15" customHeight="1" x14ac:dyDescent="0.2">
      <c r="B1608" s="158"/>
      <c r="C1608" s="158"/>
      <c r="D1608" s="157"/>
      <c r="E1608" s="226"/>
    </row>
    <row r="1609" spans="2:5" s="159" customFormat="1" ht="15" customHeight="1" x14ac:dyDescent="0.2">
      <c r="B1609" s="158"/>
      <c r="C1609" s="158"/>
      <c r="D1609" s="157"/>
      <c r="E1609" s="226"/>
    </row>
    <row r="1610" spans="2:5" s="159" customFormat="1" ht="15" customHeight="1" x14ac:dyDescent="0.2">
      <c r="B1610" s="158"/>
      <c r="C1610" s="158"/>
      <c r="D1610" s="157"/>
      <c r="E1610" s="226"/>
    </row>
    <row r="1611" spans="2:5" s="159" customFormat="1" ht="15" customHeight="1" x14ac:dyDescent="0.2">
      <c r="B1611" s="158"/>
      <c r="C1611" s="158"/>
      <c r="D1611" s="157"/>
      <c r="E1611" s="226"/>
    </row>
    <row r="1612" spans="2:5" s="159" customFormat="1" ht="15" customHeight="1" x14ac:dyDescent="0.2">
      <c r="B1612" s="158"/>
      <c r="C1612" s="158"/>
      <c r="D1612" s="157"/>
      <c r="E1612" s="226"/>
    </row>
    <row r="1613" spans="2:5" s="159" customFormat="1" ht="15" customHeight="1" x14ac:dyDescent="0.2">
      <c r="B1613" s="158"/>
      <c r="C1613" s="158"/>
      <c r="D1613" s="157"/>
      <c r="E1613" s="226"/>
    </row>
    <row r="1614" spans="2:5" s="159" customFormat="1" ht="15" customHeight="1" x14ac:dyDescent="0.2">
      <c r="B1614" s="158"/>
      <c r="C1614" s="158"/>
      <c r="D1614" s="157"/>
      <c r="E1614" s="226"/>
    </row>
    <row r="1615" spans="2:5" s="159" customFormat="1" ht="15" customHeight="1" x14ac:dyDescent="0.2">
      <c r="B1615" s="158"/>
      <c r="C1615" s="158"/>
      <c r="D1615" s="157"/>
      <c r="E1615" s="226"/>
    </row>
    <row r="1616" spans="2:5" s="159" customFormat="1" ht="15" customHeight="1" x14ac:dyDescent="0.2">
      <c r="B1616" s="158"/>
      <c r="C1616" s="158"/>
      <c r="D1616" s="157"/>
      <c r="E1616" s="226"/>
    </row>
    <row r="1617" spans="2:5" s="159" customFormat="1" ht="15" customHeight="1" x14ac:dyDescent="0.2">
      <c r="B1617" s="158"/>
      <c r="C1617" s="158"/>
      <c r="D1617" s="157"/>
      <c r="E1617" s="226"/>
    </row>
    <row r="1618" spans="2:5" s="159" customFormat="1" ht="15" customHeight="1" x14ac:dyDescent="0.2">
      <c r="B1618" s="158"/>
      <c r="C1618" s="158"/>
      <c r="D1618" s="157"/>
      <c r="E1618" s="226"/>
    </row>
    <row r="1619" spans="2:5" s="159" customFormat="1" ht="15" customHeight="1" x14ac:dyDescent="0.2">
      <c r="B1619" s="158"/>
      <c r="C1619" s="158"/>
      <c r="D1619" s="157"/>
      <c r="E1619" s="226"/>
    </row>
    <row r="1620" spans="2:5" s="159" customFormat="1" ht="15" customHeight="1" x14ac:dyDescent="0.2">
      <c r="B1620" s="158"/>
      <c r="C1620" s="158"/>
      <c r="D1620" s="157"/>
      <c r="E1620" s="226"/>
    </row>
    <row r="1621" spans="2:5" s="159" customFormat="1" ht="15" customHeight="1" x14ac:dyDescent="0.2">
      <c r="B1621" s="158"/>
      <c r="C1621" s="158"/>
      <c r="D1621" s="157"/>
      <c r="E1621" s="226"/>
    </row>
    <row r="1622" spans="2:5" s="159" customFormat="1" ht="15" customHeight="1" x14ac:dyDescent="0.2">
      <c r="B1622" s="158"/>
      <c r="C1622" s="158"/>
      <c r="D1622" s="157"/>
      <c r="E1622" s="226"/>
    </row>
    <row r="1623" spans="2:5" s="159" customFormat="1" ht="15" customHeight="1" x14ac:dyDescent="0.2">
      <c r="B1623" s="158"/>
      <c r="C1623" s="158"/>
      <c r="D1623" s="157"/>
      <c r="E1623" s="226"/>
    </row>
    <row r="1624" spans="2:5" s="159" customFormat="1" ht="15" customHeight="1" x14ac:dyDescent="0.2">
      <c r="B1624" s="158"/>
      <c r="C1624" s="158"/>
      <c r="D1624" s="157"/>
      <c r="E1624" s="226"/>
    </row>
    <row r="1625" spans="2:5" s="159" customFormat="1" ht="15" customHeight="1" x14ac:dyDescent="0.2">
      <c r="B1625" s="158"/>
      <c r="C1625" s="158"/>
      <c r="D1625" s="157"/>
      <c r="E1625" s="226"/>
    </row>
    <row r="1626" spans="2:5" s="159" customFormat="1" ht="15" customHeight="1" x14ac:dyDescent="0.2">
      <c r="B1626" s="158"/>
      <c r="C1626" s="158"/>
      <c r="D1626" s="157"/>
      <c r="E1626" s="226"/>
    </row>
    <row r="1627" spans="2:5" s="159" customFormat="1" ht="15" customHeight="1" x14ac:dyDescent="0.2">
      <c r="B1627" s="158"/>
      <c r="C1627" s="158"/>
      <c r="D1627" s="157"/>
      <c r="E1627" s="226"/>
    </row>
    <row r="1628" spans="2:5" s="159" customFormat="1" ht="15" customHeight="1" x14ac:dyDescent="0.2">
      <c r="B1628" s="158"/>
      <c r="C1628" s="158"/>
      <c r="D1628" s="157"/>
      <c r="E1628" s="226"/>
    </row>
    <row r="1629" spans="2:5" s="159" customFormat="1" ht="15" customHeight="1" x14ac:dyDescent="0.2">
      <c r="B1629" s="158"/>
      <c r="C1629" s="158"/>
      <c r="D1629" s="157"/>
      <c r="E1629" s="226"/>
    </row>
    <row r="1630" spans="2:5" s="159" customFormat="1" ht="15" customHeight="1" x14ac:dyDescent="0.2">
      <c r="B1630" s="158"/>
      <c r="C1630" s="158"/>
      <c r="D1630" s="157"/>
      <c r="E1630" s="226"/>
    </row>
    <row r="1631" spans="2:5" s="159" customFormat="1" ht="15" customHeight="1" x14ac:dyDescent="0.2">
      <c r="B1631" s="158"/>
      <c r="C1631" s="158"/>
      <c r="D1631" s="157"/>
      <c r="E1631" s="226"/>
    </row>
    <row r="1632" spans="2:5" s="159" customFormat="1" ht="15" customHeight="1" x14ac:dyDescent="0.2">
      <c r="B1632" s="158"/>
      <c r="C1632" s="158"/>
      <c r="D1632" s="157"/>
      <c r="E1632" s="226"/>
    </row>
    <row r="1633" spans="2:5" s="159" customFormat="1" ht="15" customHeight="1" x14ac:dyDescent="0.2">
      <c r="B1633" s="158"/>
      <c r="C1633" s="158"/>
      <c r="D1633" s="157"/>
      <c r="E1633" s="226"/>
    </row>
    <row r="1634" spans="2:5" s="159" customFormat="1" ht="15" customHeight="1" x14ac:dyDescent="0.2">
      <c r="B1634" s="158"/>
      <c r="C1634" s="158"/>
      <c r="D1634" s="157"/>
      <c r="E1634" s="226"/>
    </row>
    <row r="1635" spans="2:5" s="159" customFormat="1" ht="15" customHeight="1" x14ac:dyDescent="0.2">
      <c r="B1635" s="158"/>
      <c r="C1635" s="158"/>
      <c r="D1635" s="157"/>
      <c r="E1635" s="226"/>
    </row>
    <row r="1636" spans="2:5" s="159" customFormat="1" ht="15" customHeight="1" x14ac:dyDescent="0.2">
      <c r="B1636" s="158"/>
      <c r="C1636" s="158"/>
      <c r="D1636" s="157"/>
      <c r="E1636" s="226"/>
    </row>
    <row r="1637" spans="2:5" s="159" customFormat="1" ht="15" customHeight="1" x14ac:dyDescent="0.2">
      <c r="B1637" s="158"/>
      <c r="C1637" s="158"/>
      <c r="D1637" s="157"/>
      <c r="E1637" s="226"/>
    </row>
    <row r="1638" spans="2:5" s="159" customFormat="1" ht="15" customHeight="1" x14ac:dyDescent="0.2">
      <c r="B1638" s="158"/>
      <c r="C1638" s="158"/>
      <c r="D1638" s="157"/>
      <c r="E1638" s="226"/>
    </row>
    <row r="1639" spans="2:5" s="159" customFormat="1" ht="15" customHeight="1" x14ac:dyDescent="0.2">
      <c r="B1639" s="158"/>
      <c r="C1639" s="158"/>
      <c r="D1639" s="157"/>
      <c r="E1639" s="226"/>
    </row>
    <row r="1640" spans="2:5" s="159" customFormat="1" ht="15" customHeight="1" x14ac:dyDescent="0.2">
      <c r="B1640" s="158"/>
      <c r="C1640" s="158"/>
      <c r="D1640" s="157"/>
      <c r="E1640" s="226"/>
    </row>
    <row r="1641" spans="2:5" s="159" customFormat="1" ht="15" customHeight="1" x14ac:dyDescent="0.2">
      <c r="B1641" s="158"/>
      <c r="C1641" s="158"/>
      <c r="D1641" s="157"/>
      <c r="E1641" s="226"/>
    </row>
    <row r="1642" spans="2:5" s="159" customFormat="1" ht="15" customHeight="1" x14ac:dyDescent="0.2">
      <c r="B1642" s="158"/>
      <c r="C1642" s="158"/>
      <c r="D1642" s="157"/>
      <c r="E1642" s="226"/>
    </row>
    <row r="1643" spans="2:5" s="159" customFormat="1" ht="15" customHeight="1" x14ac:dyDescent="0.2">
      <c r="B1643" s="158"/>
      <c r="C1643" s="158"/>
      <c r="D1643" s="157"/>
      <c r="E1643" s="226"/>
    </row>
    <row r="1644" spans="2:5" s="159" customFormat="1" ht="15" customHeight="1" x14ac:dyDescent="0.2">
      <c r="B1644" s="158"/>
      <c r="C1644" s="158"/>
      <c r="D1644" s="157"/>
      <c r="E1644" s="226"/>
    </row>
    <row r="1645" spans="2:5" s="159" customFormat="1" ht="15" customHeight="1" x14ac:dyDescent="0.2">
      <c r="B1645" s="158"/>
      <c r="C1645" s="158"/>
      <c r="D1645" s="157"/>
      <c r="E1645" s="226"/>
    </row>
    <row r="1646" spans="2:5" s="159" customFormat="1" ht="15" customHeight="1" x14ac:dyDescent="0.2">
      <c r="B1646" s="158"/>
      <c r="C1646" s="158"/>
      <c r="D1646" s="157"/>
      <c r="E1646" s="226"/>
    </row>
    <row r="1647" spans="2:5" s="159" customFormat="1" ht="15" customHeight="1" x14ac:dyDescent="0.2">
      <c r="B1647" s="158"/>
      <c r="C1647" s="158"/>
      <c r="D1647" s="157"/>
      <c r="E1647" s="226"/>
    </row>
    <row r="1648" spans="2:5" s="159" customFormat="1" ht="15" customHeight="1" x14ac:dyDescent="0.2">
      <c r="B1648" s="158"/>
      <c r="C1648" s="158"/>
      <c r="D1648" s="157"/>
      <c r="E1648" s="226"/>
    </row>
    <row r="1649" spans="2:5" s="159" customFormat="1" ht="15" customHeight="1" x14ac:dyDescent="0.2">
      <c r="B1649" s="158"/>
      <c r="C1649" s="158"/>
      <c r="D1649" s="157"/>
      <c r="E1649" s="226"/>
    </row>
    <row r="1650" spans="2:5" s="159" customFormat="1" ht="15" customHeight="1" x14ac:dyDescent="0.2">
      <c r="B1650" s="158"/>
      <c r="C1650" s="158"/>
      <c r="D1650" s="157"/>
      <c r="E1650" s="226"/>
    </row>
    <row r="1651" spans="2:5" s="159" customFormat="1" ht="15" customHeight="1" x14ac:dyDescent="0.2">
      <c r="B1651" s="158"/>
      <c r="C1651" s="158"/>
      <c r="D1651" s="157"/>
      <c r="E1651" s="226"/>
    </row>
    <row r="1652" spans="2:5" s="159" customFormat="1" ht="15" customHeight="1" x14ac:dyDescent="0.2">
      <c r="B1652" s="158"/>
      <c r="C1652" s="158"/>
      <c r="D1652" s="157"/>
      <c r="E1652" s="226"/>
    </row>
    <row r="1653" spans="2:5" s="159" customFormat="1" ht="15" customHeight="1" x14ac:dyDescent="0.2">
      <c r="B1653" s="158"/>
      <c r="C1653" s="158"/>
      <c r="D1653" s="157"/>
      <c r="E1653" s="226"/>
    </row>
    <row r="1654" spans="2:5" s="159" customFormat="1" ht="15" customHeight="1" x14ac:dyDescent="0.2">
      <c r="B1654" s="158"/>
      <c r="C1654" s="158"/>
      <c r="D1654" s="157"/>
      <c r="E1654" s="226"/>
    </row>
    <row r="1655" spans="2:5" s="159" customFormat="1" ht="15" customHeight="1" x14ac:dyDescent="0.2">
      <c r="B1655" s="158"/>
      <c r="C1655" s="158"/>
      <c r="D1655" s="157"/>
      <c r="E1655" s="226"/>
    </row>
    <row r="1656" spans="2:5" s="159" customFormat="1" ht="15" customHeight="1" x14ac:dyDescent="0.2">
      <c r="B1656" s="158"/>
      <c r="C1656" s="158"/>
      <c r="D1656" s="157"/>
      <c r="E1656" s="226"/>
    </row>
    <row r="1657" spans="2:5" s="159" customFormat="1" ht="15" customHeight="1" x14ac:dyDescent="0.2">
      <c r="B1657" s="158"/>
      <c r="C1657" s="158"/>
      <c r="D1657" s="157"/>
      <c r="E1657" s="226"/>
    </row>
    <row r="1658" spans="2:5" s="159" customFormat="1" ht="15" customHeight="1" x14ac:dyDescent="0.2">
      <c r="B1658" s="158"/>
      <c r="C1658" s="158"/>
      <c r="D1658" s="157"/>
      <c r="E1658" s="226"/>
    </row>
    <row r="1659" spans="2:5" s="159" customFormat="1" ht="15" customHeight="1" x14ac:dyDescent="0.2">
      <c r="B1659" s="158"/>
      <c r="C1659" s="158"/>
      <c r="D1659" s="157"/>
      <c r="E1659" s="226"/>
    </row>
    <row r="1660" spans="2:5" s="159" customFormat="1" ht="15" customHeight="1" x14ac:dyDescent="0.2">
      <c r="B1660" s="158"/>
      <c r="C1660" s="158"/>
      <c r="D1660" s="157"/>
      <c r="E1660" s="226"/>
    </row>
    <row r="1661" spans="2:5" s="159" customFormat="1" ht="15" customHeight="1" x14ac:dyDescent="0.2">
      <c r="B1661" s="158"/>
      <c r="C1661" s="158"/>
      <c r="D1661" s="157"/>
      <c r="E1661" s="226"/>
    </row>
    <row r="1662" spans="2:5" s="159" customFormat="1" ht="15" customHeight="1" x14ac:dyDescent="0.2">
      <c r="B1662" s="158"/>
      <c r="C1662" s="158"/>
      <c r="D1662" s="157"/>
      <c r="E1662" s="226"/>
    </row>
    <row r="1663" spans="2:5" s="159" customFormat="1" ht="15" customHeight="1" x14ac:dyDescent="0.2">
      <c r="B1663" s="158"/>
      <c r="C1663" s="158"/>
      <c r="D1663" s="157"/>
      <c r="E1663" s="226"/>
    </row>
    <row r="1664" spans="2:5" s="159" customFormat="1" ht="15" customHeight="1" x14ac:dyDescent="0.2">
      <c r="B1664" s="158"/>
      <c r="C1664" s="158"/>
      <c r="D1664" s="157"/>
      <c r="E1664" s="226"/>
    </row>
    <row r="1665" spans="2:5" s="159" customFormat="1" ht="15" customHeight="1" x14ac:dyDescent="0.2">
      <c r="B1665" s="158"/>
      <c r="C1665" s="158"/>
      <c r="D1665" s="157"/>
      <c r="E1665" s="226"/>
    </row>
    <row r="1666" spans="2:5" s="159" customFormat="1" ht="15" customHeight="1" x14ac:dyDescent="0.2">
      <c r="B1666" s="158"/>
      <c r="C1666" s="158"/>
      <c r="D1666" s="157"/>
      <c r="E1666" s="226"/>
    </row>
    <row r="1667" spans="2:5" s="159" customFormat="1" ht="15" customHeight="1" x14ac:dyDescent="0.2">
      <c r="B1667" s="158"/>
      <c r="C1667" s="158"/>
      <c r="D1667" s="157"/>
      <c r="E1667" s="226"/>
    </row>
    <row r="1668" spans="2:5" s="159" customFormat="1" ht="15" customHeight="1" x14ac:dyDescent="0.2">
      <c r="B1668" s="158"/>
      <c r="C1668" s="158"/>
      <c r="D1668" s="157"/>
      <c r="E1668" s="226"/>
    </row>
    <row r="1669" spans="2:5" s="159" customFormat="1" ht="15" customHeight="1" x14ac:dyDescent="0.2">
      <c r="B1669" s="158"/>
      <c r="C1669" s="158"/>
      <c r="D1669" s="157"/>
      <c r="E1669" s="226"/>
    </row>
    <row r="1670" spans="2:5" s="159" customFormat="1" ht="15" customHeight="1" x14ac:dyDescent="0.2">
      <c r="B1670" s="158"/>
      <c r="C1670" s="158"/>
      <c r="D1670" s="157"/>
      <c r="E1670" s="226"/>
    </row>
    <row r="1671" spans="2:5" s="159" customFormat="1" ht="15" customHeight="1" x14ac:dyDescent="0.2">
      <c r="B1671" s="158"/>
      <c r="C1671" s="158"/>
      <c r="D1671" s="157"/>
      <c r="E1671" s="226"/>
    </row>
    <row r="1672" spans="2:5" s="159" customFormat="1" ht="15" customHeight="1" x14ac:dyDescent="0.2">
      <c r="B1672" s="158"/>
      <c r="C1672" s="158"/>
      <c r="D1672" s="157"/>
      <c r="E1672" s="226"/>
    </row>
    <row r="1673" spans="2:5" s="159" customFormat="1" ht="15" customHeight="1" x14ac:dyDescent="0.2">
      <c r="B1673" s="158"/>
      <c r="C1673" s="158"/>
      <c r="D1673" s="157"/>
      <c r="E1673" s="226"/>
    </row>
    <row r="1674" spans="2:5" s="159" customFormat="1" ht="15" customHeight="1" x14ac:dyDescent="0.2">
      <c r="B1674" s="158"/>
      <c r="C1674" s="158"/>
      <c r="D1674" s="157"/>
      <c r="E1674" s="226"/>
    </row>
    <row r="1675" spans="2:5" s="159" customFormat="1" ht="15" customHeight="1" x14ac:dyDescent="0.2">
      <c r="B1675" s="158"/>
      <c r="C1675" s="158"/>
      <c r="D1675" s="157"/>
      <c r="E1675" s="226"/>
    </row>
    <row r="1676" spans="2:5" s="159" customFormat="1" ht="15" customHeight="1" x14ac:dyDescent="0.2">
      <c r="B1676" s="158"/>
      <c r="C1676" s="158"/>
      <c r="D1676" s="157"/>
      <c r="E1676" s="226"/>
    </row>
    <row r="1677" spans="2:5" s="159" customFormat="1" ht="15" customHeight="1" x14ac:dyDescent="0.2">
      <c r="B1677" s="158"/>
      <c r="C1677" s="158"/>
      <c r="D1677" s="157"/>
      <c r="E1677" s="226"/>
    </row>
    <row r="1678" spans="2:5" s="159" customFormat="1" ht="15" customHeight="1" x14ac:dyDescent="0.2">
      <c r="B1678" s="158"/>
      <c r="C1678" s="158"/>
      <c r="D1678" s="157"/>
      <c r="E1678" s="226"/>
    </row>
    <row r="1679" spans="2:5" s="159" customFormat="1" ht="15" customHeight="1" x14ac:dyDescent="0.2">
      <c r="B1679" s="158"/>
      <c r="C1679" s="158"/>
      <c r="D1679" s="157"/>
      <c r="E1679" s="226"/>
    </row>
    <row r="1680" spans="2:5" s="159" customFormat="1" ht="15" customHeight="1" x14ac:dyDescent="0.2">
      <c r="B1680" s="158"/>
      <c r="C1680" s="158"/>
      <c r="D1680" s="157"/>
      <c r="E1680" s="226"/>
    </row>
    <row r="1681" spans="2:5" s="159" customFormat="1" ht="15" customHeight="1" x14ac:dyDescent="0.2">
      <c r="B1681" s="158"/>
      <c r="C1681" s="158"/>
      <c r="D1681" s="157"/>
      <c r="E1681" s="226"/>
    </row>
    <row r="1682" spans="2:5" s="159" customFormat="1" ht="15" customHeight="1" x14ac:dyDescent="0.2">
      <c r="B1682" s="158"/>
      <c r="C1682" s="158"/>
      <c r="D1682" s="157"/>
      <c r="E1682" s="226"/>
    </row>
    <row r="1683" spans="2:5" s="159" customFormat="1" ht="15" customHeight="1" x14ac:dyDescent="0.2">
      <c r="B1683" s="158"/>
      <c r="C1683" s="158"/>
      <c r="D1683" s="157"/>
      <c r="E1683" s="226"/>
    </row>
    <row r="1684" spans="2:5" s="159" customFormat="1" ht="15" customHeight="1" x14ac:dyDescent="0.2">
      <c r="B1684" s="158"/>
      <c r="C1684" s="158"/>
      <c r="D1684" s="157"/>
      <c r="E1684" s="226"/>
    </row>
    <row r="1685" spans="2:5" s="159" customFormat="1" ht="15" customHeight="1" x14ac:dyDescent="0.2">
      <c r="B1685" s="158"/>
      <c r="C1685" s="158"/>
      <c r="D1685" s="157"/>
      <c r="E1685" s="226"/>
    </row>
    <row r="1686" spans="2:5" s="159" customFormat="1" ht="15" customHeight="1" x14ac:dyDescent="0.2">
      <c r="B1686" s="158"/>
      <c r="C1686" s="158"/>
      <c r="D1686" s="157"/>
      <c r="E1686" s="226"/>
    </row>
    <row r="1687" spans="2:5" s="159" customFormat="1" ht="15" customHeight="1" x14ac:dyDescent="0.2">
      <c r="B1687" s="158"/>
      <c r="C1687" s="158"/>
      <c r="D1687" s="157"/>
      <c r="E1687" s="226"/>
    </row>
    <row r="1688" spans="2:5" s="159" customFormat="1" ht="15" customHeight="1" x14ac:dyDescent="0.2">
      <c r="B1688" s="158"/>
      <c r="C1688" s="158"/>
      <c r="D1688" s="157"/>
      <c r="E1688" s="226"/>
    </row>
    <row r="1689" spans="2:5" s="159" customFormat="1" ht="15" customHeight="1" x14ac:dyDescent="0.2">
      <c r="B1689" s="158"/>
      <c r="C1689" s="158"/>
      <c r="D1689" s="157"/>
      <c r="E1689" s="226"/>
    </row>
    <row r="1690" spans="2:5" s="159" customFormat="1" ht="15" customHeight="1" x14ac:dyDescent="0.2">
      <c r="B1690" s="158"/>
      <c r="C1690" s="158"/>
      <c r="D1690" s="157"/>
      <c r="E1690" s="226"/>
    </row>
    <row r="1691" spans="2:5" s="159" customFormat="1" ht="15" customHeight="1" x14ac:dyDescent="0.2">
      <c r="B1691" s="158"/>
      <c r="C1691" s="158"/>
      <c r="D1691" s="157"/>
      <c r="E1691" s="226"/>
    </row>
    <row r="1692" spans="2:5" s="159" customFormat="1" ht="15" customHeight="1" x14ac:dyDescent="0.2">
      <c r="B1692" s="158"/>
      <c r="C1692" s="158"/>
      <c r="D1692" s="157"/>
      <c r="E1692" s="226"/>
    </row>
    <row r="1693" spans="2:5" s="159" customFormat="1" ht="15" customHeight="1" x14ac:dyDescent="0.2">
      <c r="B1693" s="158"/>
      <c r="C1693" s="158"/>
      <c r="D1693" s="157"/>
      <c r="E1693" s="226"/>
    </row>
    <row r="1694" spans="2:5" s="159" customFormat="1" ht="15" customHeight="1" x14ac:dyDescent="0.2">
      <c r="B1694" s="158"/>
      <c r="C1694" s="158"/>
      <c r="D1694" s="157"/>
      <c r="E1694" s="226"/>
    </row>
    <row r="1695" spans="2:5" s="159" customFormat="1" ht="15" customHeight="1" x14ac:dyDescent="0.2">
      <c r="B1695" s="158"/>
      <c r="C1695" s="158"/>
      <c r="D1695" s="157"/>
      <c r="E1695" s="226"/>
    </row>
    <row r="1696" spans="2:5" s="159" customFormat="1" ht="15" customHeight="1" x14ac:dyDescent="0.2">
      <c r="B1696" s="158"/>
      <c r="C1696" s="158"/>
      <c r="D1696" s="157"/>
      <c r="E1696" s="226"/>
    </row>
    <row r="1697" spans="2:5" s="159" customFormat="1" ht="15" customHeight="1" x14ac:dyDescent="0.2">
      <c r="B1697" s="158"/>
      <c r="C1697" s="158"/>
      <c r="D1697" s="157"/>
      <c r="E1697" s="226"/>
    </row>
    <row r="1698" spans="2:5" s="159" customFormat="1" ht="15" customHeight="1" x14ac:dyDescent="0.2">
      <c r="B1698" s="158"/>
      <c r="C1698" s="158"/>
      <c r="D1698" s="157"/>
      <c r="E1698" s="226"/>
    </row>
    <row r="1699" spans="2:5" s="159" customFormat="1" ht="15" customHeight="1" x14ac:dyDescent="0.2">
      <c r="B1699" s="158"/>
      <c r="C1699" s="158"/>
      <c r="D1699" s="157"/>
      <c r="E1699" s="226"/>
    </row>
    <row r="1700" spans="2:5" s="159" customFormat="1" ht="15" customHeight="1" x14ac:dyDescent="0.2">
      <c r="B1700" s="158"/>
      <c r="C1700" s="158"/>
      <c r="D1700" s="157"/>
      <c r="E1700" s="226"/>
    </row>
    <row r="1701" spans="2:5" s="159" customFormat="1" ht="15" customHeight="1" x14ac:dyDescent="0.2">
      <c r="B1701" s="158"/>
      <c r="C1701" s="158"/>
      <c r="D1701" s="157"/>
      <c r="E1701" s="226"/>
    </row>
    <row r="1702" spans="2:5" s="159" customFormat="1" ht="15" customHeight="1" x14ac:dyDescent="0.2">
      <c r="B1702" s="158"/>
      <c r="C1702" s="158"/>
      <c r="D1702" s="157"/>
      <c r="E1702" s="226"/>
    </row>
    <row r="1703" spans="2:5" s="159" customFormat="1" ht="15" customHeight="1" x14ac:dyDescent="0.2">
      <c r="B1703" s="158"/>
      <c r="C1703" s="158"/>
      <c r="D1703" s="157"/>
      <c r="E1703" s="226"/>
    </row>
    <row r="1704" spans="2:5" s="159" customFormat="1" ht="15" customHeight="1" x14ac:dyDescent="0.2">
      <c r="B1704" s="158"/>
      <c r="C1704" s="158"/>
      <c r="D1704" s="157"/>
      <c r="E1704" s="226"/>
    </row>
    <row r="1705" spans="2:5" s="159" customFormat="1" ht="15" customHeight="1" x14ac:dyDescent="0.2">
      <c r="B1705" s="158"/>
      <c r="C1705" s="158"/>
      <c r="D1705" s="157"/>
      <c r="E1705" s="226"/>
    </row>
    <row r="1706" spans="2:5" s="159" customFormat="1" ht="15" customHeight="1" x14ac:dyDescent="0.2">
      <c r="B1706" s="158"/>
      <c r="C1706" s="158"/>
      <c r="D1706" s="157"/>
      <c r="E1706" s="226"/>
    </row>
    <row r="1707" spans="2:5" s="159" customFormat="1" ht="15" customHeight="1" x14ac:dyDescent="0.2">
      <c r="B1707" s="158"/>
      <c r="C1707" s="158"/>
      <c r="D1707" s="157"/>
      <c r="E1707" s="226"/>
    </row>
    <row r="1708" spans="2:5" s="159" customFormat="1" ht="15" customHeight="1" x14ac:dyDescent="0.2">
      <c r="B1708" s="158"/>
      <c r="C1708" s="158"/>
      <c r="D1708" s="157"/>
      <c r="E1708" s="226"/>
    </row>
    <row r="1709" spans="2:5" s="159" customFormat="1" ht="15" customHeight="1" x14ac:dyDescent="0.2">
      <c r="B1709" s="158"/>
      <c r="C1709" s="158"/>
      <c r="D1709" s="157"/>
      <c r="E1709" s="226"/>
    </row>
    <row r="1710" spans="2:5" s="159" customFormat="1" ht="15" customHeight="1" x14ac:dyDescent="0.2">
      <c r="B1710" s="158"/>
      <c r="C1710" s="158"/>
      <c r="D1710" s="157"/>
      <c r="E1710" s="226"/>
    </row>
    <row r="1711" spans="2:5" s="159" customFormat="1" ht="15" customHeight="1" x14ac:dyDescent="0.2">
      <c r="B1711" s="158"/>
      <c r="C1711" s="158"/>
      <c r="D1711" s="157"/>
      <c r="E1711" s="226"/>
    </row>
    <row r="1712" spans="2:5" s="159" customFormat="1" ht="15" customHeight="1" x14ac:dyDescent="0.2">
      <c r="B1712" s="158"/>
      <c r="C1712" s="158"/>
      <c r="D1712" s="157"/>
      <c r="E1712" s="226"/>
    </row>
    <row r="1713" spans="2:5" s="159" customFormat="1" ht="15" customHeight="1" x14ac:dyDescent="0.2">
      <c r="B1713" s="158"/>
      <c r="C1713" s="158"/>
      <c r="D1713" s="157"/>
      <c r="E1713" s="226"/>
    </row>
    <row r="1714" spans="2:5" s="159" customFormat="1" ht="15" customHeight="1" x14ac:dyDescent="0.2">
      <c r="B1714" s="158"/>
      <c r="C1714" s="158"/>
      <c r="D1714" s="157"/>
      <c r="E1714" s="226"/>
    </row>
    <row r="1715" spans="2:5" s="159" customFormat="1" ht="15" customHeight="1" x14ac:dyDescent="0.2">
      <c r="B1715" s="158"/>
      <c r="C1715" s="158"/>
      <c r="D1715" s="157"/>
      <c r="E1715" s="226"/>
    </row>
    <row r="1716" spans="2:5" s="159" customFormat="1" ht="15" customHeight="1" x14ac:dyDescent="0.2">
      <c r="B1716" s="158"/>
      <c r="C1716" s="158"/>
      <c r="D1716" s="157"/>
      <c r="E1716" s="226"/>
    </row>
    <row r="1717" spans="2:5" s="159" customFormat="1" ht="15" customHeight="1" x14ac:dyDescent="0.2">
      <c r="B1717" s="158"/>
      <c r="C1717" s="158"/>
      <c r="D1717" s="157"/>
      <c r="E1717" s="226"/>
    </row>
    <row r="1718" spans="2:5" s="159" customFormat="1" ht="15" customHeight="1" x14ac:dyDescent="0.2">
      <c r="B1718" s="158"/>
      <c r="C1718" s="158"/>
      <c r="D1718" s="157"/>
      <c r="E1718" s="226"/>
    </row>
    <row r="1719" spans="2:5" s="159" customFormat="1" ht="15" customHeight="1" x14ac:dyDescent="0.2">
      <c r="B1719" s="158"/>
      <c r="C1719" s="158"/>
      <c r="D1719" s="157"/>
      <c r="E1719" s="226"/>
    </row>
    <row r="1720" spans="2:5" s="159" customFormat="1" ht="15" customHeight="1" x14ac:dyDescent="0.2">
      <c r="B1720" s="158"/>
      <c r="C1720" s="158"/>
      <c r="D1720" s="157"/>
      <c r="E1720" s="226"/>
    </row>
    <row r="1721" spans="2:5" s="159" customFormat="1" ht="15" customHeight="1" x14ac:dyDescent="0.2">
      <c r="B1721" s="158"/>
      <c r="C1721" s="158"/>
      <c r="D1721" s="157"/>
      <c r="E1721" s="226"/>
    </row>
    <row r="1722" spans="2:5" s="159" customFormat="1" ht="15" customHeight="1" x14ac:dyDescent="0.2">
      <c r="B1722" s="158"/>
      <c r="C1722" s="158"/>
      <c r="D1722" s="157"/>
      <c r="E1722" s="226"/>
    </row>
    <row r="1723" spans="2:5" s="159" customFormat="1" ht="15" customHeight="1" x14ac:dyDescent="0.2">
      <c r="B1723" s="158"/>
      <c r="C1723" s="158"/>
      <c r="D1723" s="157"/>
      <c r="E1723" s="226"/>
    </row>
    <row r="1724" spans="2:5" s="159" customFormat="1" ht="15" customHeight="1" x14ac:dyDescent="0.2">
      <c r="B1724" s="158"/>
      <c r="C1724" s="158"/>
      <c r="D1724" s="157"/>
      <c r="E1724" s="226"/>
    </row>
    <row r="1725" spans="2:5" s="159" customFormat="1" ht="15" customHeight="1" x14ac:dyDescent="0.2">
      <c r="B1725" s="158"/>
      <c r="C1725" s="158"/>
      <c r="D1725" s="157"/>
      <c r="E1725" s="226"/>
    </row>
    <row r="1726" spans="2:5" s="159" customFormat="1" ht="15" customHeight="1" x14ac:dyDescent="0.2">
      <c r="B1726" s="158"/>
      <c r="C1726" s="158"/>
      <c r="D1726" s="157"/>
      <c r="E1726" s="226"/>
    </row>
    <row r="1727" spans="2:5" s="159" customFormat="1" ht="15" customHeight="1" x14ac:dyDescent="0.2">
      <c r="B1727" s="158"/>
      <c r="C1727" s="158"/>
      <c r="D1727" s="157"/>
      <c r="E1727" s="226"/>
    </row>
    <row r="1728" spans="2:5" s="159" customFormat="1" ht="15" customHeight="1" x14ac:dyDescent="0.2">
      <c r="B1728" s="158"/>
      <c r="C1728" s="158"/>
      <c r="D1728" s="157"/>
      <c r="E1728" s="226"/>
    </row>
    <row r="1729" spans="2:5" s="159" customFormat="1" ht="15" customHeight="1" x14ac:dyDescent="0.2">
      <c r="B1729" s="158"/>
      <c r="C1729" s="158"/>
      <c r="D1729" s="157"/>
      <c r="E1729" s="226"/>
    </row>
    <row r="1730" spans="2:5" s="159" customFormat="1" ht="15" customHeight="1" x14ac:dyDescent="0.2">
      <c r="B1730" s="158"/>
      <c r="C1730" s="158"/>
      <c r="D1730" s="157"/>
      <c r="E1730" s="226"/>
    </row>
    <row r="1731" spans="2:5" s="159" customFormat="1" ht="15" customHeight="1" x14ac:dyDescent="0.2">
      <c r="B1731" s="158"/>
      <c r="C1731" s="158"/>
      <c r="D1731" s="157"/>
      <c r="E1731" s="226"/>
    </row>
    <row r="1732" spans="2:5" s="159" customFormat="1" ht="15" customHeight="1" x14ac:dyDescent="0.2">
      <c r="B1732" s="158"/>
      <c r="C1732" s="158"/>
      <c r="D1732" s="157"/>
      <c r="E1732" s="226"/>
    </row>
    <row r="1733" spans="2:5" s="159" customFormat="1" ht="15" customHeight="1" x14ac:dyDescent="0.2">
      <c r="B1733" s="158"/>
      <c r="C1733" s="158"/>
      <c r="D1733" s="157"/>
      <c r="E1733" s="226"/>
    </row>
    <row r="1734" spans="2:5" s="159" customFormat="1" ht="15" customHeight="1" x14ac:dyDescent="0.2">
      <c r="B1734" s="158"/>
      <c r="C1734" s="158"/>
      <c r="D1734" s="157"/>
      <c r="E1734" s="226"/>
    </row>
    <row r="1735" spans="2:5" s="159" customFormat="1" ht="15" customHeight="1" x14ac:dyDescent="0.2">
      <c r="B1735" s="158"/>
      <c r="C1735" s="158"/>
      <c r="D1735" s="157"/>
      <c r="E1735" s="226"/>
    </row>
    <row r="1736" spans="2:5" s="159" customFormat="1" ht="15" customHeight="1" x14ac:dyDescent="0.2">
      <c r="B1736" s="158"/>
      <c r="C1736" s="158"/>
      <c r="D1736" s="157"/>
      <c r="E1736" s="226"/>
    </row>
    <row r="1737" spans="2:5" s="159" customFormat="1" ht="15" customHeight="1" x14ac:dyDescent="0.2">
      <c r="B1737" s="158"/>
      <c r="C1737" s="158"/>
      <c r="D1737" s="157"/>
      <c r="E1737" s="226"/>
    </row>
    <row r="1738" spans="2:5" s="159" customFormat="1" ht="15" customHeight="1" x14ac:dyDescent="0.2">
      <c r="B1738" s="158"/>
      <c r="C1738" s="158"/>
      <c r="D1738" s="157"/>
      <c r="E1738" s="226"/>
    </row>
    <row r="1739" spans="2:5" s="159" customFormat="1" ht="15" customHeight="1" x14ac:dyDescent="0.2">
      <c r="B1739" s="158"/>
      <c r="C1739" s="158"/>
      <c r="D1739" s="157"/>
      <c r="E1739" s="226"/>
    </row>
    <row r="1740" spans="2:5" s="159" customFormat="1" ht="15" customHeight="1" x14ac:dyDescent="0.2">
      <c r="B1740" s="158"/>
      <c r="C1740" s="158"/>
      <c r="D1740" s="157"/>
      <c r="E1740" s="226"/>
    </row>
    <row r="1741" spans="2:5" s="159" customFormat="1" ht="15" customHeight="1" x14ac:dyDescent="0.2">
      <c r="B1741" s="158"/>
      <c r="C1741" s="158"/>
      <c r="D1741" s="157"/>
      <c r="E1741" s="226"/>
    </row>
    <row r="1742" spans="2:5" s="159" customFormat="1" ht="15" customHeight="1" x14ac:dyDescent="0.2">
      <c r="B1742" s="158"/>
      <c r="C1742" s="158"/>
      <c r="D1742" s="157"/>
      <c r="E1742" s="226"/>
    </row>
    <row r="1743" spans="2:5" s="159" customFormat="1" ht="15" customHeight="1" x14ac:dyDescent="0.2">
      <c r="B1743" s="158"/>
      <c r="C1743" s="158"/>
      <c r="D1743" s="157"/>
      <c r="E1743" s="226"/>
    </row>
    <row r="1744" spans="2:5" s="159" customFormat="1" ht="15" customHeight="1" x14ac:dyDescent="0.2">
      <c r="B1744" s="158"/>
      <c r="C1744" s="158"/>
      <c r="D1744" s="157"/>
      <c r="E1744" s="226"/>
    </row>
    <row r="1745" spans="2:5" s="159" customFormat="1" ht="15" customHeight="1" x14ac:dyDescent="0.2">
      <c r="B1745" s="158"/>
      <c r="C1745" s="158"/>
      <c r="D1745" s="157"/>
      <c r="E1745" s="226"/>
    </row>
    <row r="1746" spans="2:5" s="159" customFormat="1" ht="15" customHeight="1" x14ac:dyDescent="0.2">
      <c r="B1746" s="158"/>
      <c r="C1746" s="158"/>
      <c r="D1746" s="157"/>
      <c r="E1746" s="226"/>
    </row>
    <row r="1747" spans="2:5" s="159" customFormat="1" ht="15" customHeight="1" x14ac:dyDescent="0.2">
      <c r="B1747" s="158"/>
      <c r="C1747" s="158"/>
      <c r="D1747" s="157"/>
      <c r="E1747" s="226"/>
    </row>
    <row r="1748" spans="2:5" s="159" customFormat="1" ht="15" customHeight="1" x14ac:dyDescent="0.2">
      <c r="B1748" s="158"/>
      <c r="C1748" s="158"/>
      <c r="D1748" s="157"/>
      <c r="E1748" s="226"/>
    </row>
    <row r="1749" spans="2:5" s="159" customFormat="1" ht="15" customHeight="1" x14ac:dyDescent="0.2">
      <c r="B1749" s="158"/>
      <c r="C1749" s="158"/>
      <c r="D1749" s="157"/>
      <c r="E1749" s="226"/>
    </row>
    <row r="1750" spans="2:5" s="159" customFormat="1" ht="15" customHeight="1" x14ac:dyDescent="0.2">
      <c r="B1750" s="158"/>
      <c r="C1750" s="158"/>
      <c r="D1750" s="157"/>
      <c r="E1750" s="226"/>
    </row>
    <row r="1751" spans="2:5" s="159" customFormat="1" ht="15" customHeight="1" x14ac:dyDescent="0.2">
      <c r="B1751" s="158"/>
      <c r="C1751" s="158"/>
      <c r="D1751" s="157"/>
      <c r="E1751" s="226"/>
    </row>
    <row r="1752" spans="2:5" s="159" customFormat="1" ht="15" customHeight="1" x14ac:dyDescent="0.2">
      <c r="B1752" s="158"/>
      <c r="C1752" s="158"/>
      <c r="D1752" s="157"/>
      <c r="E1752" s="226"/>
    </row>
    <row r="1753" spans="2:5" s="159" customFormat="1" ht="15" customHeight="1" x14ac:dyDescent="0.2">
      <c r="B1753" s="158"/>
      <c r="C1753" s="158"/>
      <c r="D1753" s="157"/>
      <c r="E1753" s="226"/>
    </row>
    <row r="1754" spans="2:5" s="159" customFormat="1" ht="15" customHeight="1" x14ac:dyDescent="0.2">
      <c r="B1754" s="158"/>
      <c r="C1754" s="158"/>
      <c r="D1754" s="157"/>
      <c r="E1754" s="226"/>
    </row>
    <row r="1755" spans="2:5" s="159" customFormat="1" ht="15" customHeight="1" x14ac:dyDescent="0.2">
      <c r="B1755" s="158"/>
      <c r="C1755" s="158"/>
      <c r="D1755" s="157"/>
      <c r="E1755" s="226"/>
    </row>
    <row r="1756" spans="2:5" s="159" customFormat="1" ht="15" customHeight="1" x14ac:dyDescent="0.2">
      <c r="B1756" s="158"/>
      <c r="C1756" s="158"/>
      <c r="D1756" s="157"/>
      <c r="E1756" s="226"/>
    </row>
    <row r="1757" spans="2:5" s="159" customFormat="1" ht="15" customHeight="1" x14ac:dyDescent="0.2">
      <c r="B1757" s="158"/>
      <c r="C1757" s="158"/>
      <c r="D1757" s="157"/>
      <c r="E1757" s="226"/>
    </row>
    <row r="1758" spans="2:5" s="159" customFormat="1" ht="15" customHeight="1" x14ac:dyDescent="0.2">
      <c r="B1758" s="158"/>
      <c r="C1758" s="158"/>
      <c r="D1758" s="157"/>
      <c r="E1758" s="226"/>
    </row>
    <row r="1759" spans="2:5" s="159" customFormat="1" ht="15" customHeight="1" x14ac:dyDescent="0.2">
      <c r="B1759" s="158"/>
      <c r="C1759" s="158"/>
      <c r="D1759" s="157"/>
      <c r="E1759" s="226"/>
    </row>
    <row r="1760" spans="2:5" s="159" customFormat="1" ht="15" customHeight="1" x14ac:dyDescent="0.2">
      <c r="B1760" s="158"/>
      <c r="C1760" s="158"/>
      <c r="D1760" s="157"/>
      <c r="E1760" s="226"/>
    </row>
    <row r="1761" spans="2:5" s="159" customFormat="1" ht="15" customHeight="1" x14ac:dyDescent="0.2">
      <c r="B1761" s="158"/>
      <c r="C1761" s="158"/>
      <c r="D1761" s="157"/>
      <c r="E1761" s="226"/>
    </row>
    <row r="1762" spans="2:5" s="159" customFormat="1" ht="15" customHeight="1" x14ac:dyDescent="0.2">
      <c r="B1762" s="158"/>
      <c r="C1762" s="158"/>
      <c r="D1762" s="157"/>
      <c r="E1762" s="226"/>
    </row>
    <row r="1763" spans="2:5" s="159" customFormat="1" ht="15" customHeight="1" x14ac:dyDescent="0.2">
      <c r="B1763" s="158"/>
      <c r="C1763" s="158"/>
      <c r="D1763" s="157"/>
      <c r="E1763" s="226"/>
    </row>
    <row r="1764" spans="2:5" s="159" customFormat="1" ht="15" customHeight="1" x14ac:dyDescent="0.2">
      <c r="B1764" s="158"/>
      <c r="C1764" s="158"/>
      <c r="D1764" s="157"/>
      <c r="E1764" s="226"/>
    </row>
    <row r="1765" spans="2:5" s="159" customFormat="1" ht="15" customHeight="1" x14ac:dyDescent="0.2">
      <c r="B1765" s="158"/>
      <c r="C1765" s="158"/>
      <c r="D1765" s="157"/>
      <c r="E1765" s="226"/>
    </row>
    <row r="1766" spans="2:5" s="159" customFormat="1" ht="15" customHeight="1" x14ac:dyDescent="0.2">
      <c r="B1766" s="158"/>
      <c r="C1766" s="158"/>
      <c r="D1766" s="157"/>
      <c r="E1766" s="226"/>
    </row>
    <row r="1767" spans="2:5" s="159" customFormat="1" ht="15" customHeight="1" x14ac:dyDescent="0.2">
      <c r="B1767" s="158"/>
      <c r="C1767" s="158"/>
      <c r="D1767" s="157"/>
      <c r="E1767" s="226"/>
    </row>
    <row r="1768" spans="2:5" s="159" customFormat="1" ht="15" customHeight="1" x14ac:dyDescent="0.2">
      <c r="B1768" s="158"/>
      <c r="C1768" s="158"/>
      <c r="D1768" s="157"/>
      <c r="E1768" s="226"/>
    </row>
    <row r="1769" spans="2:5" s="159" customFormat="1" ht="15" customHeight="1" x14ac:dyDescent="0.2">
      <c r="B1769" s="158"/>
      <c r="C1769" s="158"/>
      <c r="D1769" s="157"/>
      <c r="E1769" s="226"/>
    </row>
    <row r="1770" spans="2:5" s="159" customFormat="1" ht="15" customHeight="1" x14ac:dyDescent="0.2">
      <c r="B1770" s="158"/>
      <c r="C1770" s="158"/>
      <c r="D1770" s="157"/>
      <c r="E1770" s="226"/>
    </row>
    <row r="1771" spans="2:5" s="159" customFormat="1" ht="15" customHeight="1" x14ac:dyDescent="0.2">
      <c r="B1771" s="158"/>
      <c r="C1771" s="158"/>
      <c r="D1771" s="157"/>
      <c r="E1771" s="226"/>
    </row>
    <row r="1772" spans="2:5" s="159" customFormat="1" ht="15" customHeight="1" x14ac:dyDescent="0.2">
      <c r="B1772" s="158"/>
      <c r="C1772" s="158"/>
      <c r="D1772" s="157"/>
      <c r="E1772" s="226"/>
    </row>
    <row r="1773" spans="2:5" s="159" customFormat="1" ht="15" customHeight="1" x14ac:dyDescent="0.2">
      <c r="B1773" s="158"/>
      <c r="C1773" s="158"/>
      <c r="D1773" s="157"/>
      <c r="E1773" s="226"/>
    </row>
    <row r="1774" spans="2:5" s="159" customFormat="1" ht="15" customHeight="1" x14ac:dyDescent="0.2">
      <c r="B1774" s="158"/>
      <c r="C1774" s="158"/>
      <c r="D1774" s="157"/>
      <c r="E1774" s="226"/>
    </row>
    <row r="1775" spans="2:5" s="159" customFormat="1" ht="15" customHeight="1" x14ac:dyDescent="0.2">
      <c r="B1775" s="158"/>
      <c r="C1775" s="158"/>
      <c r="D1775" s="157"/>
      <c r="E1775" s="226"/>
    </row>
    <row r="1776" spans="2:5" s="159" customFormat="1" ht="15" customHeight="1" x14ac:dyDescent="0.2">
      <c r="B1776" s="158"/>
      <c r="C1776" s="158"/>
      <c r="D1776" s="157"/>
      <c r="E1776" s="226"/>
    </row>
    <row r="1777" spans="2:5" s="159" customFormat="1" ht="15" customHeight="1" x14ac:dyDescent="0.2">
      <c r="B1777" s="158"/>
      <c r="C1777" s="158"/>
      <c r="D1777" s="157"/>
      <c r="E1777" s="226"/>
    </row>
    <row r="1778" spans="2:5" s="159" customFormat="1" ht="15" customHeight="1" x14ac:dyDescent="0.2">
      <c r="B1778" s="158"/>
      <c r="C1778" s="158"/>
      <c r="D1778" s="157"/>
      <c r="E1778" s="226"/>
    </row>
    <row r="1779" spans="2:5" s="159" customFormat="1" ht="15" customHeight="1" x14ac:dyDescent="0.2">
      <c r="B1779" s="158"/>
      <c r="C1779" s="158"/>
      <c r="D1779" s="157"/>
      <c r="E1779" s="226"/>
    </row>
    <row r="1780" spans="2:5" s="159" customFormat="1" ht="15" customHeight="1" x14ac:dyDescent="0.2">
      <c r="B1780" s="158"/>
      <c r="C1780" s="158"/>
      <c r="D1780" s="157"/>
      <c r="E1780" s="226"/>
    </row>
    <row r="1781" spans="2:5" s="159" customFormat="1" ht="15" customHeight="1" x14ac:dyDescent="0.2">
      <c r="B1781" s="158"/>
      <c r="C1781" s="158"/>
      <c r="D1781" s="157"/>
      <c r="E1781" s="226"/>
    </row>
    <row r="1782" spans="2:5" s="159" customFormat="1" ht="15" customHeight="1" x14ac:dyDescent="0.2">
      <c r="B1782" s="158"/>
      <c r="C1782" s="158"/>
      <c r="D1782" s="157"/>
      <c r="E1782" s="226"/>
    </row>
    <row r="1783" spans="2:5" s="159" customFormat="1" ht="15" customHeight="1" x14ac:dyDescent="0.2">
      <c r="B1783" s="158"/>
      <c r="C1783" s="158"/>
      <c r="D1783" s="157"/>
      <c r="E1783" s="226"/>
    </row>
    <row r="1784" spans="2:5" s="159" customFormat="1" ht="15" customHeight="1" x14ac:dyDescent="0.2">
      <c r="B1784" s="158"/>
      <c r="C1784" s="158"/>
      <c r="D1784" s="157"/>
      <c r="E1784" s="226"/>
    </row>
    <row r="1785" spans="2:5" s="159" customFormat="1" ht="15" customHeight="1" x14ac:dyDescent="0.2">
      <c r="B1785" s="158"/>
      <c r="C1785" s="158"/>
      <c r="D1785" s="157"/>
      <c r="E1785" s="226"/>
    </row>
    <row r="1786" spans="2:5" s="159" customFormat="1" ht="15" customHeight="1" x14ac:dyDescent="0.2">
      <c r="B1786" s="158"/>
      <c r="C1786" s="158"/>
      <c r="D1786" s="157"/>
      <c r="E1786" s="226"/>
    </row>
    <row r="1787" spans="2:5" s="159" customFormat="1" ht="15" customHeight="1" x14ac:dyDescent="0.2">
      <c r="B1787" s="158"/>
      <c r="C1787" s="158"/>
      <c r="D1787" s="157"/>
      <c r="E1787" s="226"/>
    </row>
    <row r="1788" spans="2:5" s="159" customFormat="1" ht="15" customHeight="1" x14ac:dyDescent="0.2">
      <c r="B1788" s="158"/>
      <c r="C1788" s="158"/>
      <c r="D1788" s="157"/>
      <c r="E1788" s="226"/>
    </row>
    <row r="1789" spans="2:5" s="159" customFormat="1" ht="15" customHeight="1" x14ac:dyDescent="0.2">
      <c r="B1789" s="158"/>
      <c r="C1789" s="158"/>
      <c r="D1789" s="157"/>
      <c r="E1789" s="226"/>
    </row>
    <row r="1790" spans="2:5" s="159" customFormat="1" ht="15" customHeight="1" x14ac:dyDescent="0.2">
      <c r="B1790" s="158"/>
      <c r="C1790" s="158"/>
      <c r="D1790" s="157"/>
      <c r="E1790" s="226"/>
    </row>
    <row r="1791" spans="2:5" s="159" customFormat="1" ht="15" customHeight="1" x14ac:dyDescent="0.2">
      <c r="B1791" s="158"/>
      <c r="C1791" s="158"/>
      <c r="D1791" s="157"/>
      <c r="E1791" s="226"/>
    </row>
    <row r="1792" spans="2:5" s="159" customFormat="1" ht="15" customHeight="1" x14ac:dyDescent="0.2">
      <c r="B1792" s="158"/>
      <c r="C1792" s="158"/>
      <c r="D1792" s="157"/>
      <c r="E1792" s="226"/>
    </row>
    <row r="1793" spans="2:5" s="159" customFormat="1" ht="15" customHeight="1" x14ac:dyDescent="0.2">
      <c r="B1793" s="158"/>
      <c r="C1793" s="158"/>
      <c r="D1793" s="157"/>
      <c r="E1793" s="226"/>
    </row>
    <row r="1794" spans="2:5" s="159" customFormat="1" ht="15" customHeight="1" x14ac:dyDescent="0.2">
      <c r="B1794" s="158"/>
      <c r="C1794" s="158"/>
      <c r="D1794" s="157"/>
      <c r="E1794" s="226"/>
    </row>
    <row r="1795" spans="2:5" s="159" customFormat="1" ht="15" customHeight="1" x14ac:dyDescent="0.2">
      <c r="B1795" s="158"/>
      <c r="C1795" s="158"/>
      <c r="D1795" s="157"/>
      <c r="E1795" s="226"/>
    </row>
    <row r="1796" spans="2:5" s="159" customFormat="1" ht="15" customHeight="1" x14ac:dyDescent="0.2">
      <c r="B1796" s="158"/>
      <c r="C1796" s="158"/>
      <c r="D1796" s="157"/>
      <c r="E1796" s="226"/>
    </row>
    <row r="1797" spans="2:5" s="159" customFormat="1" ht="15" customHeight="1" x14ac:dyDescent="0.2">
      <c r="B1797" s="158"/>
      <c r="C1797" s="158"/>
      <c r="D1797" s="157"/>
      <c r="E1797" s="226"/>
    </row>
    <row r="1798" spans="2:5" s="159" customFormat="1" ht="15" customHeight="1" x14ac:dyDescent="0.2">
      <c r="B1798" s="158"/>
      <c r="C1798" s="158"/>
      <c r="D1798" s="157"/>
      <c r="E1798" s="226"/>
    </row>
    <row r="1799" spans="2:5" s="159" customFormat="1" ht="15" customHeight="1" x14ac:dyDescent="0.2">
      <c r="B1799" s="158"/>
      <c r="C1799" s="158"/>
      <c r="D1799" s="157"/>
      <c r="E1799" s="226"/>
    </row>
    <row r="1800" spans="2:5" s="159" customFormat="1" ht="15" customHeight="1" x14ac:dyDescent="0.2">
      <c r="B1800" s="158"/>
      <c r="C1800" s="158"/>
      <c r="D1800" s="157"/>
      <c r="E1800" s="226"/>
    </row>
    <row r="1801" spans="2:5" s="159" customFormat="1" ht="15" customHeight="1" x14ac:dyDescent="0.2">
      <c r="B1801" s="158"/>
      <c r="C1801" s="158"/>
      <c r="D1801" s="157"/>
      <c r="E1801" s="226"/>
    </row>
    <row r="1802" spans="2:5" s="159" customFormat="1" ht="15" customHeight="1" x14ac:dyDescent="0.2">
      <c r="B1802" s="158"/>
      <c r="C1802" s="158"/>
      <c r="D1802" s="157"/>
      <c r="E1802" s="226"/>
    </row>
    <row r="1803" spans="2:5" s="159" customFormat="1" ht="15" customHeight="1" x14ac:dyDescent="0.2">
      <c r="B1803" s="158"/>
      <c r="C1803" s="158"/>
      <c r="D1803" s="157"/>
      <c r="E1803" s="226"/>
    </row>
    <row r="1804" spans="2:5" s="159" customFormat="1" ht="15" customHeight="1" x14ac:dyDescent="0.2">
      <c r="B1804" s="158"/>
      <c r="C1804" s="158"/>
      <c r="D1804" s="157"/>
      <c r="E1804" s="226"/>
    </row>
    <row r="1805" spans="2:5" s="159" customFormat="1" ht="15" customHeight="1" x14ac:dyDescent="0.2">
      <c r="B1805" s="158"/>
      <c r="C1805" s="158"/>
      <c r="D1805" s="157"/>
      <c r="E1805" s="226"/>
    </row>
    <row r="1806" spans="2:5" s="159" customFormat="1" ht="15" customHeight="1" x14ac:dyDescent="0.2">
      <c r="B1806" s="158"/>
      <c r="C1806" s="158"/>
      <c r="D1806" s="157"/>
      <c r="E1806" s="226"/>
    </row>
    <row r="1807" spans="2:5" s="159" customFormat="1" ht="15" customHeight="1" x14ac:dyDescent="0.2">
      <c r="B1807" s="158"/>
      <c r="C1807" s="158"/>
      <c r="D1807" s="157"/>
      <c r="E1807" s="226"/>
    </row>
    <row r="1808" spans="2:5" s="159" customFormat="1" ht="15" customHeight="1" x14ac:dyDescent="0.2">
      <c r="B1808" s="158"/>
      <c r="C1808" s="158"/>
      <c r="D1808" s="157"/>
      <c r="E1808" s="226"/>
    </row>
    <row r="1809" spans="2:5" s="159" customFormat="1" ht="15" customHeight="1" x14ac:dyDescent="0.2">
      <c r="B1809" s="158"/>
      <c r="C1809" s="158"/>
      <c r="D1809" s="157"/>
      <c r="E1809" s="226"/>
    </row>
    <row r="1810" spans="2:5" s="159" customFormat="1" ht="15" customHeight="1" x14ac:dyDescent="0.2">
      <c r="B1810" s="158"/>
      <c r="C1810" s="158"/>
      <c r="D1810" s="157"/>
      <c r="E1810" s="226"/>
    </row>
    <row r="1811" spans="2:5" s="159" customFormat="1" ht="15" customHeight="1" x14ac:dyDescent="0.2">
      <c r="B1811" s="158"/>
      <c r="C1811" s="158"/>
      <c r="D1811" s="157"/>
      <c r="E1811" s="226"/>
    </row>
    <row r="1812" spans="2:5" s="159" customFormat="1" ht="15" customHeight="1" x14ac:dyDescent="0.2">
      <c r="B1812" s="158"/>
      <c r="C1812" s="158"/>
      <c r="D1812" s="157"/>
      <c r="E1812" s="226"/>
    </row>
    <row r="1813" spans="2:5" s="159" customFormat="1" ht="15" customHeight="1" x14ac:dyDescent="0.2">
      <c r="B1813" s="158"/>
      <c r="C1813" s="158"/>
      <c r="D1813" s="157"/>
      <c r="E1813" s="226"/>
    </row>
    <row r="1814" spans="2:5" s="159" customFormat="1" ht="15" customHeight="1" x14ac:dyDescent="0.2">
      <c r="B1814" s="158"/>
      <c r="C1814" s="158"/>
      <c r="D1814" s="157"/>
      <c r="E1814" s="226"/>
    </row>
    <row r="1815" spans="2:5" s="159" customFormat="1" ht="15" customHeight="1" x14ac:dyDescent="0.2">
      <c r="B1815" s="158"/>
      <c r="C1815" s="158"/>
      <c r="D1815" s="157"/>
      <c r="E1815" s="226"/>
    </row>
    <row r="1816" spans="2:5" s="159" customFormat="1" ht="15" customHeight="1" x14ac:dyDescent="0.2">
      <c r="B1816" s="158"/>
      <c r="C1816" s="158"/>
      <c r="D1816" s="157"/>
      <c r="E1816" s="226"/>
    </row>
    <row r="1817" spans="2:5" s="159" customFormat="1" ht="15" customHeight="1" x14ac:dyDescent="0.2">
      <c r="B1817" s="158"/>
      <c r="C1817" s="158"/>
      <c r="D1817" s="157"/>
      <c r="E1817" s="226"/>
    </row>
    <row r="1818" spans="2:5" s="159" customFormat="1" ht="15" customHeight="1" x14ac:dyDescent="0.2">
      <c r="B1818" s="158"/>
      <c r="C1818" s="158"/>
      <c r="D1818" s="157"/>
      <c r="E1818" s="226"/>
    </row>
    <row r="1819" spans="2:5" s="159" customFormat="1" ht="15" customHeight="1" x14ac:dyDescent="0.2">
      <c r="B1819" s="158"/>
      <c r="C1819" s="158"/>
      <c r="D1819" s="157"/>
      <c r="E1819" s="226"/>
    </row>
    <row r="1820" spans="2:5" s="159" customFormat="1" ht="15" customHeight="1" x14ac:dyDescent="0.2">
      <c r="B1820" s="158"/>
      <c r="C1820" s="158"/>
      <c r="D1820" s="157"/>
      <c r="E1820" s="226"/>
    </row>
    <row r="1821" spans="2:5" s="159" customFormat="1" ht="15" customHeight="1" x14ac:dyDescent="0.2">
      <c r="B1821" s="158"/>
      <c r="C1821" s="158"/>
      <c r="D1821" s="157"/>
      <c r="E1821" s="226"/>
    </row>
    <row r="1822" spans="2:5" s="159" customFormat="1" ht="15" customHeight="1" x14ac:dyDescent="0.2">
      <c r="B1822" s="158"/>
      <c r="C1822" s="158"/>
      <c r="D1822" s="157"/>
      <c r="E1822" s="226"/>
    </row>
    <row r="1823" spans="2:5" s="159" customFormat="1" ht="15" customHeight="1" x14ac:dyDescent="0.2">
      <c r="B1823" s="158"/>
      <c r="C1823" s="158"/>
      <c r="D1823" s="157"/>
      <c r="E1823" s="226"/>
    </row>
    <row r="1824" spans="2:5" s="159" customFormat="1" ht="15" customHeight="1" x14ac:dyDescent="0.2">
      <c r="B1824" s="158"/>
      <c r="C1824" s="158"/>
      <c r="D1824" s="157"/>
      <c r="E1824" s="226"/>
    </row>
    <row r="1825" spans="2:5" s="159" customFormat="1" ht="15" customHeight="1" x14ac:dyDescent="0.2">
      <c r="B1825" s="158"/>
      <c r="C1825" s="158"/>
      <c r="D1825" s="157"/>
      <c r="E1825" s="226"/>
    </row>
    <row r="1826" spans="2:5" s="159" customFormat="1" ht="15" customHeight="1" x14ac:dyDescent="0.2">
      <c r="B1826" s="158"/>
      <c r="C1826" s="158"/>
      <c r="D1826" s="157"/>
      <c r="E1826" s="226"/>
    </row>
    <row r="1827" spans="2:5" s="159" customFormat="1" ht="15" customHeight="1" x14ac:dyDescent="0.2">
      <c r="B1827" s="158"/>
      <c r="C1827" s="158"/>
      <c r="D1827" s="157"/>
      <c r="E1827" s="226"/>
    </row>
    <row r="1828" spans="2:5" s="159" customFormat="1" ht="15" customHeight="1" x14ac:dyDescent="0.2">
      <c r="B1828" s="158"/>
      <c r="C1828" s="158"/>
      <c r="D1828" s="157"/>
      <c r="E1828" s="226"/>
    </row>
    <row r="1829" spans="2:5" s="159" customFormat="1" ht="15" customHeight="1" x14ac:dyDescent="0.2">
      <c r="B1829" s="158"/>
      <c r="C1829" s="158"/>
      <c r="D1829" s="157"/>
      <c r="E1829" s="226"/>
    </row>
    <row r="1830" spans="2:5" s="159" customFormat="1" ht="15" customHeight="1" x14ac:dyDescent="0.2">
      <c r="B1830" s="158"/>
      <c r="C1830" s="158"/>
      <c r="D1830" s="157"/>
      <c r="E1830" s="226"/>
    </row>
    <row r="1831" spans="2:5" s="159" customFormat="1" ht="15" customHeight="1" x14ac:dyDescent="0.2">
      <c r="B1831" s="158"/>
      <c r="C1831" s="158"/>
      <c r="D1831" s="157"/>
      <c r="E1831" s="226"/>
    </row>
    <row r="1832" spans="2:5" s="159" customFormat="1" ht="15" customHeight="1" x14ac:dyDescent="0.2">
      <c r="B1832" s="158"/>
      <c r="C1832" s="158"/>
      <c r="D1832" s="157"/>
      <c r="E1832" s="226"/>
    </row>
    <row r="1833" spans="2:5" s="159" customFormat="1" ht="15" customHeight="1" x14ac:dyDescent="0.2">
      <c r="B1833" s="158"/>
      <c r="C1833" s="158"/>
      <c r="D1833" s="157"/>
      <c r="E1833" s="226"/>
    </row>
    <row r="1834" spans="2:5" s="159" customFormat="1" ht="15" customHeight="1" x14ac:dyDescent="0.2">
      <c r="B1834" s="158"/>
      <c r="C1834" s="158"/>
      <c r="D1834" s="157"/>
      <c r="E1834" s="226"/>
    </row>
    <row r="1835" spans="2:5" s="159" customFormat="1" ht="15" customHeight="1" x14ac:dyDescent="0.2">
      <c r="B1835" s="158"/>
      <c r="C1835" s="158"/>
      <c r="D1835" s="157"/>
      <c r="E1835" s="226"/>
    </row>
    <row r="1836" spans="2:5" s="159" customFormat="1" ht="15" customHeight="1" x14ac:dyDescent="0.2">
      <c r="B1836" s="158"/>
      <c r="C1836" s="158"/>
      <c r="D1836" s="157"/>
      <c r="E1836" s="226"/>
    </row>
    <row r="1837" spans="2:5" s="159" customFormat="1" ht="15" customHeight="1" x14ac:dyDescent="0.2">
      <c r="B1837" s="158"/>
      <c r="C1837" s="158"/>
      <c r="D1837" s="157"/>
      <c r="E1837" s="226"/>
    </row>
    <row r="1838" spans="2:5" s="159" customFormat="1" ht="15" customHeight="1" x14ac:dyDescent="0.2">
      <c r="B1838" s="158"/>
      <c r="C1838" s="158"/>
      <c r="D1838" s="157"/>
      <c r="E1838" s="226"/>
    </row>
    <row r="1839" spans="2:5" s="159" customFormat="1" ht="15" customHeight="1" x14ac:dyDescent="0.2">
      <c r="B1839" s="158"/>
      <c r="C1839" s="158"/>
      <c r="D1839" s="157"/>
      <c r="E1839" s="226"/>
    </row>
    <row r="1840" spans="2:5" s="159" customFormat="1" ht="15" customHeight="1" x14ac:dyDescent="0.2">
      <c r="B1840" s="158"/>
      <c r="C1840" s="158"/>
      <c r="D1840" s="157"/>
      <c r="E1840" s="226"/>
    </row>
    <row r="1841" spans="2:5" s="159" customFormat="1" ht="15" customHeight="1" x14ac:dyDescent="0.2">
      <c r="B1841" s="158"/>
      <c r="C1841" s="158"/>
      <c r="D1841" s="157"/>
      <c r="E1841" s="226"/>
    </row>
    <row r="1842" spans="2:5" s="159" customFormat="1" ht="15" customHeight="1" x14ac:dyDescent="0.2">
      <c r="B1842" s="158"/>
      <c r="C1842" s="158"/>
      <c r="D1842" s="157"/>
      <c r="E1842" s="226"/>
    </row>
    <row r="1843" spans="2:5" s="159" customFormat="1" ht="15" customHeight="1" x14ac:dyDescent="0.2">
      <c r="B1843" s="158"/>
      <c r="C1843" s="158"/>
      <c r="D1843" s="157"/>
      <c r="E1843" s="226"/>
    </row>
    <row r="1844" spans="2:5" s="159" customFormat="1" ht="15" customHeight="1" x14ac:dyDescent="0.2">
      <c r="B1844" s="158"/>
      <c r="C1844" s="158"/>
      <c r="D1844" s="157"/>
      <c r="E1844" s="226"/>
    </row>
    <row r="1845" spans="2:5" s="159" customFormat="1" ht="15" customHeight="1" x14ac:dyDescent="0.2">
      <c r="B1845" s="158"/>
      <c r="C1845" s="158"/>
      <c r="D1845" s="157"/>
      <c r="E1845" s="226"/>
    </row>
    <row r="1846" spans="2:5" s="159" customFormat="1" ht="15" customHeight="1" x14ac:dyDescent="0.2">
      <c r="B1846" s="158"/>
      <c r="C1846" s="158"/>
      <c r="D1846" s="157"/>
      <c r="E1846" s="226"/>
    </row>
    <row r="1847" spans="2:5" s="159" customFormat="1" ht="15" customHeight="1" x14ac:dyDescent="0.2">
      <c r="B1847" s="158"/>
      <c r="C1847" s="158"/>
      <c r="D1847" s="157"/>
      <c r="E1847" s="226"/>
    </row>
    <row r="1848" spans="2:5" s="159" customFormat="1" ht="15" customHeight="1" x14ac:dyDescent="0.2">
      <c r="B1848" s="158"/>
      <c r="C1848" s="158"/>
      <c r="D1848" s="157"/>
      <c r="E1848" s="226"/>
    </row>
    <row r="1849" spans="2:5" s="159" customFormat="1" ht="15" customHeight="1" x14ac:dyDescent="0.2">
      <c r="B1849" s="158"/>
      <c r="C1849" s="158"/>
      <c r="D1849" s="157"/>
      <c r="E1849" s="226"/>
    </row>
    <row r="1850" spans="2:5" s="159" customFormat="1" ht="15" customHeight="1" x14ac:dyDescent="0.2">
      <c r="B1850" s="158"/>
      <c r="C1850" s="158"/>
      <c r="D1850" s="157"/>
      <c r="E1850" s="226"/>
    </row>
    <row r="1851" spans="2:5" s="159" customFormat="1" ht="15" customHeight="1" x14ac:dyDescent="0.2">
      <c r="B1851" s="158"/>
      <c r="C1851" s="158"/>
      <c r="D1851" s="157"/>
      <c r="E1851" s="226"/>
    </row>
    <row r="1852" spans="2:5" s="159" customFormat="1" ht="15" customHeight="1" x14ac:dyDescent="0.2">
      <c r="B1852" s="158"/>
      <c r="C1852" s="158"/>
      <c r="D1852" s="157"/>
      <c r="E1852" s="226"/>
    </row>
    <row r="1853" spans="2:5" s="159" customFormat="1" ht="15" customHeight="1" x14ac:dyDescent="0.2">
      <c r="B1853" s="158"/>
      <c r="C1853" s="158"/>
      <c r="D1853" s="157"/>
      <c r="E1853" s="226"/>
    </row>
    <row r="1854" spans="2:5" s="159" customFormat="1" ht="15" customHeight="1" x14ac:dyDescent="0.2">
      <c r="B1854" s="158"/>
      <c r="C1854" s="158"/>
      <c r="D1854" s="157"/>
      <c r="E1854" s="226"/>
    </row>
    <row r="1855" spans="2:5" s="159" customFormat="1" ht="15" customHeight="1" x14ac:dyDescent="0.2">
      <c r="B1855" s="158"/>
      <c r="C1855" s="158"/>
      <c r="D1855" s="157"/>
      <c r="E1855" s="226"/>
    </row>
    <row r="1856" spans="2:5" s="159" customFormat="1" ht="15" customHeight="1" x14ac:dyDescent="0.2">
      <c r="B1856" s="158"/>
      <c r="C1856" s="158"/>
      <c r="D1856" s="157"/>
      <c r="E1856" s="226"/>
    </row>
    <row r="1857" spans="2:5" s="159" customFormat="1" ht="15" customHeight="1" x14ac:dyDescent="0.2">
      <c r="B1857" s="158"/>
      <c r="C1857" s="158"/>
      <c r="D1857" s="157"/>
      <c r="E1857" s="226"/>
    </row>
    <row r="1858" spans="2:5" s="159" customFormat="1" ht="15" customHeight="1" x14ac:dyDescent="0.2">
      <c r="B1858" s="158"/>
      <c r="C1858" s="158"/>
      <c r="D1858" s="157"/>
      <c r="E1858" s="226"/>
    </row>
    <row r="1859" spans="2:5" s="159" customFormat="1" ht="15" customHeight="1" x14ac:dyDescent="0.2">
      <c r="B1859" s="158"/>
      <c r="C1859" s="158"/>
      <c r="D1859" s="157"/>
      <c r="E1859" s="226"/>
    </row>
    <row r="1860" spans="2:5" s="159" customFormat="1" ht="15" customHeight="1" x14ac:dyDescent="0.2">
      <c r="B1860" s="158"/>
      <c r="C1860" s="158"/>
      <c r="D1860" s="157"/>
      <c r="E1860" s="226"/>
    </row>
    <row r="1861" spans="2:5" s="159" customFormat="1" ht="15" customHeight="1" x14ac:dyDescent="0.2">
      <c r="B1861" s="158"/>
      <c r="C1861" s="158"/>
      <c r="D1861" s="157"/>
      <c r="E1861" s="226"/>
    </row>
    <row r="1862" spans="2:5" s="159" customFormat="1" ht="15" customHeight="1" x14ac:dyDescent="0.2">
      <c r="B1862" s="158"/>
      <c r="C1862" s="158"/>
      <c r="D1862" s="157"/>
      <c r="E1862" s="226"/>
    </row>
    <row r="1863" spans="2:5" s="159" customFormat="1" ht="15" customHeight="1" x14ac:dyDescent="0.2">
      <c r="B1863" s="158"/>
      <c r="C1863" s="158"/>
      <c r="D1863" s="157"/>
      <c r="E1863" s="226"/>
    </row>
    <row r="1864" spans="2:5" s="159" customFormat="1" ht="15" customHeight="1" x14ac:dyDescent="0.2">
      <c r="B1864" s="158"/>
      <c r="C1864" s="158"/>
      <c r="D1864" s="157"/>
      <c r="E1864" s="226"/>
    </row>
    <row r="1865" spans="2:5" s="159" customFormat="1" ht="15" customHeight="1" x14ac:dyDescent="0.2">
      <c r="B1865" s="158"/>
      <c r="C1865" s="158"/>
      <c r="D1865" s="157"/>
      <c r="E1865" s="226"/>
    </row>
    <row r="1866" spans="2:5" s="159" customFormat="1" ht="15" customHeight="1" x14ac:dyDescent="0.2">
      <c r="B1866" s="158"/>
      <c r="C1866" s="158"/>
      <c r="D1866" s="157"/>
      <c r="E1866" s="226"/>
    </row>
    <row r="1867" spans="2:5" s="159" customFormat="1" ht="15" customHeight="1" x14ac:dyDescent="0.2">
      <c r="B1867" s="158"/>
      <c r="C1867" s="158"/>
      <c r="D1867" s="157"/>
      <c r="E1867" s="226"/>
    </row>
    <row r="1868" spans="2:5" s="159" customFormat="1" ht="15" customHeight="1" x14ac:dyDescent="0.2">
      <c r="B1868" s="158"/>
      <c r="C1868" s="158"/>
      <c r="D1868" s="157"/>
      <c r="E1868" s="226"/>
    </row>
    <row r="1869" spans="2:5" s="159" customFormat="1" ht="15" customHeight="1" x14ac:dyDescent="0.2">
      <c r="B1869" s="158"/>
      <c r="C1869" s="158"/>
      <c r="D1869" s="157"/>
      <c r="E1869" s="226"/>
    </row>
    <row r="1870" spans="2:5" s="159" customFormat="1" ht="15" customHeight="1" x14ac:dyDescent="0.2">
      <c r="B1870" s="158"/>
      <c r="C1870" s="158"/>
      <c r="D1870" s="157"/>
      <c r="E1870" s="226"/>
    </row>
    <row r="1871" spans="2:5" s="159" customFormat="1" ht="15" customHeight="1" x14ac:dyDescent="0.2">
      <c r="B1871" s="158"/>
      <c r="C1871" s="158"/>
      <c r="D1871" s="157"/>
      <c r="E1871" s="226"/>
    </row>
    <row r="1872" spans="2:5" s="159" customFormat="1" ht="15" customHeight="1" x14ac:dyDescent="0.2">
      <c r="B1872" s="158"/>
      <c r="C1872" s="158"/>
      <c r="D1872" s="157"/>
      <c r="E1872" s="226"/>
    </row>
    <row r="1873" spans="2:5" s="159" customFormat="1" ht="15" customHeight="1" x14ac:dyDescent="0.2">
      <c r="B1873" s="158"/>
      <c r="C1873" s="158"/>
      <c r="D1873" s="157"/>
      <c r="E1873" s="226"/>
    </row>
    <row r="1874" spans="2:5" s="159" customFormat="1" ht="15" customHeight="1" x14ac:dyDescent="0.2">
      <c r="B1874" s="158"/>
      <c r="C1874" s="158"/>
      <c r="D1874" s="157"/>
      <c r="E1874" s="226"/>
    </row>
    <row r="1875" spans="2:5" s="159" customFormat="1" ht="15" customHeight="1" x14ac:dyDescent="0.2">
      <c r="B1875" s="158"/>
      <c r="C1875" s="158"/>
      <c r="D1875" s="157"/>
      <c r="E1875" s="226"/>
    </row>
    <row r="1876" spans="2:5" s="159" customFormat="1" ht="15" customHeight="1" x14ac:dyDescent="0.2">
      <c r="B1876" s="158"/>
      <c r="C1876" s="158"/>
      <c r="D1876" s="157"/>
      <c r="E1876" s="226"/>
    </row>
    <row r="1877" spans="2:5" s="159" customFormat="1" ht="15" customHeight="1" x14ac:dyDescent="0.2">
      <c r="B1877" s="158"/>
      <c r="C1877" s="158"/>
      <c r="D1877" s="157"/>
      <c r="E1877" s="226"/>
    </row>
    <row r="1878" spans="2:5" s="159" customFormat="1" ht="15" customHeight="1" x14ac:dyDescent="0.2">
      <c r="B1878" s="158"/>
      <c r="C1878" s="158"/>
      <c r="D1878" s="157"/>
      <c r="E1878" s="226"/>
    </row>
    <row r="1879" spans="2:5" s="159" customFormat="1" ht="15" customHeight="1" x14ac:dyDescent="0.2">
      <c r="B1879" s="158"/>
      <c r="C1879" s="158"/>
      <c r="D1879" s="157"/>
      <c r="E1879" s="226"/>
    </row>
    <row r="1880" spans="2:5" s="159" customFormat="1" ht="15" customHeight="1" x14ac:dyDescent="0.2">
      <c r="B1880" s="158"/>
      <c r="C1880" s="158"/>
      <c r="D1880" s="157"/>
      <c r="E1880" s="226"/>
    </row>
    <row r="1881" spans="2:5" s="159" customFormat="1" ht="15" customHeight="1" x14ac:dyDescent="0.2">
      <c r="B1881" s="158"/>
      <c r="C1881" s="158"/>
      <c r="D1881" s="157"/>
      <c r="E1881" s="226"/>
    </row>
    <row r="1882" spans="2:5" s="159" customFormat="1" ht="15" customHeight="1" x14ac:dyDescent="0.2">
      <c r="B1882" s="158"/>
      <c r="C1882" s="158"/>
      <c r="D1882" s="157"/>
      <c r="E1882" s="226"/>
    </row>
    <row r="1883" spans="2:5" s="159" customFormat="1" ht="15" customHeight="1" x14ac:dyDescent="0.2">
      <c r="B1883" s="158"/>
      <c r="C1883" s="158"/>
      <c r="D1883" s="157"/>
      <c r="E1883" s="226"/>
    </row>
    <row r="1884" spans="2:5" s="159" customFormat="1" ht="15" customHeight="1" x14ac:dyDescent="0.2">
      <c r="B1884" s="158"/>
      <c r="C1884" s="158"/>
      <c r="D1884" s="157"/>
      <c r="E1884" s="226"/>
    </row>
    <row r="1885" spans="2:5" s="159" customFormat="1" ht="15" customHeight="1" x14ac:dyDescent="0.2">
      <c r="B1885" s="158"/>
      <c r="C1885" s="158"/>
      <c r="D1885" s="157"/>
      <c r="E1885" s="226"/>
    </row>
    <row r="1886" spans="2:5" s="159" customFormat="1" ht="15" customHeight="1" x14ac:dyDescent="0.2">
      <c r="B1886" s="158"/>
      <c r="C1886" s="158"/>
      <c r="D1886" s="157"/>
      <c r="E1886" s="226"/>
    </row>
    <row r="1887" spans="2:5" s="159" customFormat="1" ht="15" customHeight="1" x14ac:dyDescent="0.2">
      <c r="B1887" s="158"/>
      <c r="C1887" s="158"/>
      <c r="D1887" s="157"/>
      <c r="E1887" s="226"/>
    </row>
    <row r="1888" spans="2:5" s="159" customFormat="1" ht="15" customHeight="1" x14ac:dyDescent="0.2">
      <c r="B1888" s="158"/>
      <c r="C1888" s="158"/>
      <c r="D1888" s="157"/>
      <c r="E1888" s="226"/>
    </row>
    <row r="1889" spans="2:5" s="159" customFormat="1" ht="15" customHeight="1" x14ac:dyDescent="0.2">
      <c r="B1889" s="158"/>
      <c r="C1889" s="158"/>
      <c r="D1889" s="157"/>
      <c r="E1889" s="226"/>
    </row>
    <row r="1890" spans="2:5" s="159" customFormat="1" ht="15" customHeight="1" x14ac:dyDescent="0.2">
      <c r="B1890" s="158"/>
      <c r="C1890" s="158"/>
      <c r="D1890" s="157"/>
      <c r="E1890" s="226"/>
    </row>
    <row r="1891" spans="2:5" s="159" customFormat="1" ht="15" customHeight="1" x14ac:dyDescent="0.2">
      <c r="B1891" s="158"/>
      <c r="C1891" s="158"/>
      <c r="D1891" s="157"/>
      <c r="E1891" s="226"/>
    </row>
    <row r="1892" spans="2:5" s="159" customFormat="1" ht="15" customHeight="1" x14ac:dyDescent="0.2">
      <c r="B1892" s="158"/>
      <c r="C1892" s="158"/>
      <c r="D1892" s="157"/>
      <c r="E1892" s="226"/>
    </row>
    <row r="1893" spans="2:5" s="159" customFormat="1" ht="15" customHeight="1" x14ac:dyDescent="0.2">
      <c r="B1893" s="158"/>
      <c r="C1893" s="158"/>
      <c r="D1893" s="157"/>
      <c r="E1893" s="226"/>
    </row>
    <row r="1894" spans="2:5" s="159" customFormat="1" ht="15" customHeight="1" x14ac:dyDescent="0.2">
      <c r="B1894" s="158"/>
      <c r="C1894" s="158"/>
      <c r="D1894" s="157"/>
      <c r="E1894" s="226"/>
    </row>
    <row r="1895" spans="2:5" s="159" customFormat="1" ht="15" customHeight="1" x14ac:dyDescent="0.2">
      <c r="B1895" s="158"/>
      <c r="C1895" s="158"/>
      <c r="D1895" s="157"/>
      <c r="E1895" s="226"/>
    </row>
    <row r="1896" spans="2:5" s="159" customFormat="1" ht="15" customHeight="1" x14ac:dyDescent="0.2">
      <c r="B1896" s="158"/>
      <c r="C1896" s="158"/>
      <c r="D1896" s="157"/>
      <c r="E1896" s="226"/>
    </row>
    <row r="1897" spans="2:5" s="159" customFormat="1" ht="15" customHeight="1" x14ac:dyDescent="0.2">
      <c r="B1897" s="158"/>
      <c r="C1897" s="158"/>
      <c r="D1897" s="157"/>
      <c r="E1897" s="226"/>
    </row>
    <row r="1898" spans="2:5" s="159" customFormat="1" ht="15" customHeight="1" x14ac:dyDescent="0.2">
      <c r="B1898" s="158"/>
      <c r="C1898" s="158"/>
      <c r="D1898" s="157"/>
      <c r="E1898" s="226"/>
    </row>
    <row r="1899" spans="2:5" s="159" customFormat="1" ht="15" customHeight="1" x14ac:dyDescent="0.2">
      <c r="B1899" s="158"/>
      <c r="C1899" s="158"/>
      <c r="D1899" s="157"/>
      <c r="E1899" s="226"/>
    </row>
    <row r="1900" spans="2:5" s="159" customFormat="1" ht="15" customHeight="1" x14ac:dyDescent="0.2">
      <c r="B1900" s="158"/>
      <c r="C1900" s="158"/>
      <c r="D1900" s="157"/>
      <c r="E1900" s="226"/>
    </row>
    <row r="1901" spans="2:5" s="159" customFormat="1" ht="15" customHeight="1" x14ac:dyDescent="0.2">
      <c r="B1901" s="158"/>
      <c r="C1901" s="158"/>
      <c r="D1901" s="157"/>
      <c r="E1901" s="226"/>
    </row>
    <row r="1902" spans="2:5" s="159" customFormat="1" ht="15" customHeight="1" x14ac:dyDescent="0.2">
      <c r="B1902" s="158"/>
      <c r="C1902" s="158"/>
      <c r="D1902" s="157"/>
      <c r="E1902" s="226"/>
    </row>
    <row r="1903" spans="2:5" s="159" customFormat="1" ht="15" customHeight="1" x14ac:dyDescent="0.2">
      <c r="B1903" s="158"/>
      <c r="C1903" s="158"/>
      <c r="D1903" s="157"/>
      <c r="E1903" s="226"/>
    </row>
    <row r="1904" spans="2:5" s="159" customFormat="1" ht="15" customHeight="1" x14ac:dyDescent="0.2">
      <c r="B1904" s="158"/>
      <c r="C1904" s="158"/>
      <c r="D1904" s="157"/>
      <c r="E1904" s="226"/>
    </row>
    <row r="1905" spans="2:5" s="159" customFormat="1" ht="15" customHeight="1" x14ac:dyDescent="0.2">
      <c r="B1905" s="158"/>
      <c r="C1905" s="158"/>
      <c r="D1905" s="157"/>
      <c r="E1905" s="226"/>
    </row>
    <row r="1906" spans="2:5" s="159" customFormat="1" ht="15" customHeight="1" x14ac:dyDescent="0.2">
      <c r="B1906" s="158"/>
      <c r="C1906" s="158"/>
      <c r="D1906" s="157"/>
      <c r="E1906" s="226"/>
    </row>
    <row r="1907" spans="2:5" s="159" customFormat="1" ht="15" customHeight="1" x14ac:dyDescent="0.2">
      <c r="B1907" s="158"/>
      <c r="C1907" s="158"/>
      <c r="D1907" s="157"/>
      <c r="E1907" s="226"/>
    </row>
    <row r="1908" spans="2:5" s="159" customFormat="1" ht="15" customHeight="1" x14ac:dyDescent="0.2">
      <c r="B1908" s="158"/>
      <c r="C1908" s="158"/>
      <c r="D1908" s="157"/>
      <c r="E1908" s="226"/>
    </row>
    <row r="1909" spans="2:5" s="159" customFormat="1" ht="15" customHeight="1" x14ac:dyDescent="0.2">
      <c r="B1909" s="158"/>
      <c r="C1909" s="158"/>
      <c r="D1909" s="157"/>
      <c r="E1909" s="226"/>
    </row>
    <row r="1910" spans="2:5" s="159" customFormat="1" ht="15" customHeight="1" x14ac:dyDescent="0.2">
      <c r="B1910" s="158"/>
      <c r="C1910" s="158"/>
      <c r="D1910" s="157"/>
      <c r="E1910" s="226"/>
    </row>
    <row r="1911" spans="2:5" s="159" customFormat="1" ht="15" customHeight="1" x14ac:dyDescent="0.2">
      <c r="B1911" s="158"/>
      <c r="C1911" s="158"/>
      <c r="D1911" s="157"/>
      <c r="E1911" s="226"/>
    </row>
    <row r="1912" spans="2:5" s="159" customFormat="1" ht="15" customHeight="1" x14ac:dyDescent="0.2">
      <c r="B1912" s="158"/>
      <c r="C1912" s="158"/>
      <c r="D1912" s="157"/>
      <c r="E1912" s="226"/>
    </row>
    <row r="1913" spans="2:5" s="159" customFormat="1" ht="15" customHeight="1" x14ac:dyDescent="0.2">
      <c r="B1913" s="158"/>
      <c r="C1913" s="158"/>
      <c r="D1913" s="157"/>
      <c r="E1913" s="226"/>
    </row>
    <row r="1914" spans="2:5" s="159" customFormat="1" ht="15" customHeight="1" x14ac:dyDescent="0.2">
      <c r="B1914" s="158"/>
      <c r="C1914" s="158"/>
      <c r="D1914" s="157"/>
      <c r="E1914" s="226"/>
    </row>
    <row r="1915" spans="2:5" s="159" customFormat="1" ht="15" customHeight="1" x14ac:dyDescent="0.2">
      <c r="B1915" s="158"/>
      <c r="C1915" s="158"/>
      <c r="D1915" s="157"/>
      <c r="E1915" s="226"/>
    </row>
    <row r="1916" spans="2:5" s="159" customFormat="1" ht="15" customHeight="1" x14ac:dyDescent="0.2">
      <c r="B1916" s="158"/>
      <c r="C1916" s="158"/>
      <c r="D1916" s="157"/>
      <c r="E1916" s="226"/>
    </row>
    <row r="1917" spans="2:5" s="159" customFormat="1" ht="15" customHeight="1" x14ac:dyDescent="0.2">
      <c r="B1917" s="158"/>
      <c r="C1917" s="158"/>
      <c r="D1917" s="157"/>
      <c r="E1917" s="226"/>
    </row>
    <row r="1918" spans="2:5" s="159" customFormat="1" ht="15" customHeight="1" x14ac:dyDescent="0.2">
      <c r="B1918" s="158"/>
      <c r="C1918" s="158"/>
      <c r="D1918" s="157"/>
      <c r="E1918" s="226"/>
    </row>
    <row r="1919" spans="2:5" s="159" customFormat="1" ht="15" customHeight="1" x14ac:dyDescent="0.2">
      <c r="B1919" s="158"/>
      <c r="C1919" s="158"/>
      <c r="D1919" s="157"/>
      <c r="E1919" s="226"/>
    </row>
    <row r="1920" spans="2:5" s="159" customFormat="1" ht="15" customHeight="1" x14ac:dyDescent="0.2">
      <c r="B1920" s="158"/>
      <c r="C1920" s="158"/>
      <c r="D1920" s="157"/>
      <c r="E1920" s="226"/>
    </row>
    <row r="1921" spans="2:5" s="159" customFormat="1" ht="15" customHeight="1" x14ac:dyDescent="0.2">
      <c r="B1921" s="158"/>
      <c r="C1921" s="158"/>
      <c r="D1921" s="157"/>
      <c r="E1921" s="226"/>
    </row>
    <row r="1922" spans="2:5" s="159" customFormat="1" ht="15" customHeight="1" x14ac:dyDescent="0.2">
      <c r="B1922" s="158"/>
      <c r="C1922" s="158"/>
      <c r="D1922" s="157"/>
      <c r="E1922" s="226"/>
    </row>
    <row r="1923" spans="2:5" s="159" customFormat="1" ht="15" customHeight="1" x14ac:dyDescent="0.2">
      <c r="B1923" s="158"/>
      <c r="C1923" s="158"/>
      <c r="D1923" s="157"/>
      <c r="E1923" s="226"/>
    </row>
    <row r="1924" spans="2:5" s="159" customFormat="1" ht="15" customHeight="1" x14ac:dyDescent="0.2">
      <c r="B1924" s="158"/>
      <c r="C1924" s="158"/>
      <c r="D1924" s="157"/>
      <c r="E1924" s="226"/>
    </row>
    <row r="1925" spans="2:5" s="159" customFormat="1" ht="15" customHeight="1" x14ac:dyDescent="0.2">
      <c r="B1925" s="158"/>
      <c r="C1925" s="158"/>
      <c r="D1925" s="157"/>
      <c r="E1925" s="226"/>
    </row>
    <row r="1926" spans="2:5" s="159" customFormat="1" ht="15" customHeight="1" x14ac:dyDescent="0.2">
      <c r="B1926" s="158"/>
      <c r="C1926" s="158"/>
      <c r="D1926" s="157"/>
      <c r="E1926" s="226"/>
    </row>
    <row r="1927" spans="2:5" s="159" customFormat="1" ht="15" customHeight="1" x14ac:dyDescent="0.2">
      <c r="B1927" s="158"/>
      <c r="C1927" s="158"/>
      <c r="D1927" s="157"/>
      <c r="E1927" s="226"/>
    </row>
    <row r="1928" spans="2:5" s="159" customFormat="1" ht="15" customHeight="1" x14ac:dyDescent="0.2">
      <c r="B1928" s="158"/>
      <c r="C1928" s="158"/>
      <c r="D1928" s="157"/>
      <c r="E1928" s="226"/>
    </row>
    <row r="1929" spans="2:5" s="159" customFormat="1" ht="15" customHeight="1" x14ac:dyDescent="0.2">
      <c r="B1929" s="158"/>
      <c r="C1929" s="158"/>
      <c r="D1929" s="157"/>
      <c r="E1929" s="226"/>
    </row>
    <row r="1930" spans="2:5" s="159" customFormat="1" ht="15" customHeight="1" x14ac:dyDescent="0.2">
      <c r="B1930" s="158"/>
      <c r="C1930" s="158"/>
      <c r="D1930" s="157"/>
      <c r="E1930" s="226"/>
    </row>
    <row r="1931" spans="2:5" s="159" customFormat="1" ht="15" customHeight="1" x14ac:dyDescent="0.2">
      <c r="B1931" s="158"/>
      <c r="C1931" s="158"/>
      <c r="D1931" s="157"/>
      <c r="E1931" s="226"/>
    </row>
    <row r="1932" spans="2:5" s="159" customFormat="1" ht="15" customHeight="1" x14ac:dyDescent="0.2">
      <c r="B1932" s="158"/>
      <c r="C1932" s="158"/>
      <c r="D1932" s="157"/>
      <c r="E1932" s="226"/>
    </row>
    <row r="1933" spans="2:5" s="159" customFormat="1" ht="15" customHeight="1" x14ac:dyDescent="0.2">
      <c r="B1933" s="158"/>
      <c r="C1933" s="158"/>
      <c r="D1933" s="157"/>
      <c r="E1933" s="226"/>
    </row>
    <row r="1934" spans="2:5" s="159" customFormat="1" ht="15" customHeight="1" x14ac:dyDescent="0.2">
      <c r="B1934" s="158"/>
      <c r="C1934" s="158"/>
      <c r="D1934" s="157"/>
      <c r="E1934" s="226"/>
    </row>
    <row r="1935" spans="2:5" s="159" customFormat="1" ht="15" customHeight="1" x14ac:dyDescent="0.2">
      <c r="B1935" s="158"/>
      <c r="C1935" s="158"/>
      <c r="D1935" s="157"/>
      <c r="E1935" s="226"/>
    </row>
    <row r="1936" spans="2:5" s="159" customFormat="1" ht="15" customHeight="1" x14ac:dyDescent="0.2">
      <c r="B1936" s="158"/>
      <c r="C1936" s="158"/>
      <c r="D1936" s="157"/>
      <c r="E1936" s="226"/>
    </row>
    <row r="1937" spans="2:5" s="159" customFormat="1" ht="15" customHeight="1" x14ac:dyDescent="0.2">
      <c r="B1937" s="158"/>
      <c r="C1937" s="158"/>
      <c r="D1937" s="157"/>
      <c r="E1937" s="226"/>
    </row>
    <row r="1938" spans="2:5" s="159" customFormat="1" ht="15" customHeight="1" x14ac:dyDescent="0.2">
      <c r="B1938" s="158"/>
      <c r="C1938" s="158"/>
      <c r="D1938" s="157"/>
      <c r="E1938" s="226"/>
    </row>
    <row r="1939" spans="2:5" s="159" customFormat="1" ht="15" customHeight="1" x14ac:dyDescent="0.2">
      <c r="B1939" s="158"/>
      <c r="C1939" s="158"/>
      <c r="D1939" s="157"/>
      <c r="E1939" s="226"/>
    </row>
    <row r="1940" spans="2:5" s="159" customFormat="1" ht="15" customHeight="1" x14ac:dyDescent="0.2">
      <c r="B1940" s="158"/>
      <c r="C1940" s="158"/>
      <c r="D1940" s="157"/>
      <c r="E1940" s="226"/>
    </row>
    <row r="1941" spans="2:5" s="159" customFormat="1" ht="15" customHeight="1" x14ac:dyDescent="0.2">
      <c r="B1941" s="158"/>
      <c r="C1941" s="158"/>
      <c r="D1941" s="157"/>
      <c r="E1941" s="226"/>
    </row>
    <row r="1942" spans="2:5" s="159" customFormat="1" ht="15" customHeight="1" x14ac:dyDescent="0.2">
      <c r="B1942" s="158"/>
      <c r="C1942" s="158"/>
      <c r="D1942" s="157"/>
      <c r="E1942" s="226"/>
    </row>
    <row r="1943" spans="2:5" s="159" customFormat="1" ht="15" customHeight="1" x14ac:dyDescent="0.2">
      <c r="B1943" s="158"/>
      <c r="C1943" s="158"/>
      <c r="D1943" s="157"/>
      <c r="E1943" s="226"/>
    </row>
    <row r="1944" spans="2:5" s="159" customFormat="1" ht="15" customHeight="1" x14ac:dyDescent="0.2">
      <c r="B1944" s="158"/>
      <c r="C1944" s="158"/>
      <c r="D1944" s="157"/>
      <c r="E1944" s="226"/>
    </row>
    <row r="1945" spans="2:5" s="159" customFormat="1" ht="15" customHeight="1" x14ac:dyDescent="0.2">
      <c r="B1945" s="158"/>
      <c r="C1945" s="158"/>
      <c r="D1945" s="157"/>
      <c r="E1945" s="226"/>
    </row>
    <row r="1946" spans="2:5" s="159" customFormat="1" ht="15" customHeight="1" x14ac:dyDescent="0.2">
      <c r="B1946" s="158"/>
      <c r="C1946" s="158"/>
      <c r="D1946" s="157"/>
      <c r="E1946" s="226"/>
    </row>
    <row r="1947" spans="2:5" s="159" customFormat="1" ht="15" customHeight="1" x14ac:dyDescent="0.2">
      <c r="B1947" s="158"/>
      <c r="C1947" s="158"/>
      <c r="D1947" s="157"/>
      <c r="E1947" s="226"/>
    </row>
    <row r="1948" spans="2:5" s="159" customFormat="1" ht="15" customHeight="1" x14ac:dyDescent="0.2">
      <c r="B1948" s="158"/>
      <c r="C1948" s="158"/>
      <c r="D1948" s="157"/>
      <c r="E1948" s="226"/>
    </row>
    <row r="1949" spans="2:5" s="159" customFormat="1" ht="15" customHeight="1" x14ac:dyDescent="0.2">
      <c r="B1949" s="158"/>
      <c r="C1949" s="158"/>
      <c r="D1949" s="157"/>
      <c r="E1949" s="226"/>
    </row>
    <row r="1950" spans="2:5" s="159" customFormat="1" ht="15" customHeight="1" x14ac:dyDescent="0.2">
      <c r="B1950" s="158"/>
      <c r="C1950" s="158"/>
      <c r="D1950" s="157"/>
      <c r="E1950" s="226"/>
    </row>
    <row r="1951" spans="2:5" s="159" customFormat="1" ht="15" customHeight="1" x14ac:dyDescent="0.2">
      <c r="B1951" s="158"/>
      <c r="C1951" s="158"/>
      <c r="D1951" s="157"/>
      <c r="E1951" s="226"/>
    </row>
    <row r="1952" spans="2:5" s="159" customFormat="1" ht="15" customHeight="1" x14ac:dyDescent="0.2">
      <c r="B1952" s="158"/>
      <c r="C1952" s="158"/>
      <c r="D1952" s="157"/>
      <c r="E1952" s="226"/>
    </row>
    <row r="1953" spans="2:5" s="159" customFormat="1" ht="15" customHeight="1" x14ac:dyDescent="0.2">
      <c r="B1953" s="158"/>
      <c r="C1953" s="158"/>
      <c r="D1953" s="157"/>
      <c r="E1953" s="226"/>
    </row>
    <row r="1954" spans="2:5" s="159" customFormat="1" ht="15" customHeight="1" x14ac:dyDescent="0.2">
      <c r="B1954" s="158"/>
      <c r="C1954" s="158"/>
      <c r="D1954" s="157"/>
      <c r="E1954" s="226"/>
    </row>
    <row r="1955" spans="2:5" s="159" customFormat="1" ht="15" customHeight="1" x14ac:dyDescent="0.2">
      <c r="B1955" s="158"/>
      <c r="C1955" s="158"/>
      <c r="D1955" s="157"/>
      <c r="E1955" s="226"/>
    </row>
    <row r="1956" spans="2:5" s="159" customFormat="1" ht="15" customHeight="1" x14ac:dyDescent="0.2">
      <c r="B1956" s="158"/>
      <c r="C1956" s="158"/>
      <c r="D1956" s="157"/>
      <c r="E1956" s="226"/>
    </row>
    <row r="1957" spans="2:5" s="159" customFormat="1" ht="15" customHeight="1" x14ac:dyDescent="0.2">
      <c r="B1957" s="158"/>
      <c r="C1957" s="158"/>
      <c r="D1957" s="157"/>
      <c r="E1957" s="226"/>
    </row>
    <row r="1958" spans="2:5" s="159" customFormat="1" ht="15" customHeight="1" x14ac:dyDescent="0.2">
      <c r="B1958" s="158"/>
      <c r="C1958" s="158"/>
      <c r="D1958" s="157"/>
      <c r="E1958" s="226"/>
    </row>
    <row r="1959" spans="2:5" s="159" customFormat="1" ht="15" customHeight="1" x14ac:dyDescent="0.2">
      <c r="B1959" s="158"/>
      <c r="C1959" s="158"/>
      <c r="D1959" s="157"/>
      <c r="E1959" s="226"/>
    </row>
    <row r="1960" spans="2:5" s="159" customFormat="1" ht="15" customHeight="1" x14ac:dyDescent="0.2">
      <c r="B1960" s="158"/>
      <c r="C1960" s="158"/>
      <c r="D1960" s="157"/>
      <c r="E1960" s="226"/>
    </row>
    <row r="1961" spans="2:5" s="159" customFormat="1" ht="15" customHeight="1" x14ac:dyDescent="0.2">
      <c r="B1961" s="158"/>
      <c r="C1961" s="158"/>
      <c r="D1961" s="157"/>
      <c r="E1961" s="226"/>
    </row>
    <row r="1962" spans="2:5" s="159" customFormat="1" ht="15" customHeight="1" x14ac:dyDescent="0.2">
      <c r="B1962" s="158"/>
      <c r="C1962" s="158"/>
      <c r="D1962" s="157"/>
      <c r="E1962" s="226"/>
    </row>
    <row r="1963" spans="2:5" s="159" customFormat="1" ht="15" customHeight="1" x14ac:dyDescent="0.2">
      <c r="B1963" s="158"/>
      <c r="C1963" s="158"/>
      <c r="D1963" s="157"/>
      <c r="E1963" s="226"/>
    </row>
    <row r="1964" spans="2:5" s="159" customFormat="1" ht="15" customHeight="1" x14ac:dyDescent="0.2">
      <c r="B1964" s="158"/>
      <c r="C1964" s="158"/>
      <c r="D1964" s="157"/>
      <c r="E1964" s="226"/>
    </row>
    <row r="1965" spans="2:5" s="159" customFormat="1" ht="15" customHeight="1" x14ac:dyDescent="0.2">
      <c r="B1965" s="158"/>
      <c r="C1965" s="158"/>
      <c r="D1965" s="157"/>
      <c r="E1965" s="226"/>
    </row>
    <row r="1966" spans="2:5" s="159" customFormat="1" ht="15" customHeight="1" x14ac:dyDescent="0.2">
      <c r="B1966" s="158"/>
      <c r="C1966" s="158"/>
      <c r="D1966" s="157"/>
      <c r="E1966" s="226"/>
    </row>
    <row r="1967" spans="2:5" s="159" customFormat="1" ht="15" customHeight="1" x14ac:dyDescent="0.2">
      <c r="B1967" s="158"/>
      <c r="C1967" s="158"/>
      <c r="D1967" s="157"/>
      <c r="E1967" s="226"/>
    </row>
    <row r="1968" spans="2:5" s="159" customFormat="1" ht="15" customHeight="1" x14ac:dyDescent="0.2">
      <c r="B1968" s="158"/>
      <c r="C1968" s="158"/>
      <c r="D1968" s="157"/>
      <c r="E1968" s="226"/>
    </row>
    <row r="1969" spans="2:5" s="159" customFormat="1" ht="15" customHeight="1" x14ac:dyDescent="0.2">
      <c r="B1969" s="158"/>
      <c r="C1969" s="158"/>
      <c r="D1969" s="157"/>
      <c r="E1969" s="226"/>
    </row>
    <row r="1970" spans="2:5" s="159" customFormat="1" ht="15" customHeight="1" x14ac:dyDescent="0.2">
      <c r="B1970" s="158"/>
      <c r="C1970" s="158"/>
      <c r="D1970" s="157"/>
      <c r="E1970" s="226"/>
    </row>
    <row r="1971" spans="2:5" s="159" customFormat="1" ht="15" customHeight="1" x14ac:dyDescent="0.2">
      <c r="B1971" s="158"/>
      <c r="C1971" s="158"/>
      <c r="D1971" s="157"/>
      <c r="E1971" s="226"/>
    </row>
    <row r="1972" spans="2:5" s="159" customFormat="1" ht="15" customHeight="1" x14ac:dyDescent="0.2">
      <c r="B1972" s="158"/>
      <c r="C1972" s="158"/>
      <c r="D1972" s="157"/>
      <c r="E1972" s="226"/>
    </row>
    <row r="1973" spans="2:5" s="159" customFormat="1" ht="15" customHeight="1" x14ac:dyDescent="0.2">
      <c r="B1973" s="158"/>
      <c r="C1973" s="158"/>
      <c r="D1973" s="157"/>
      <c r="E1973" s="226"/>
    </row>
    <row r="1974" spans="2:5" s="159" customFormat="1" ht="15" customHeight="1" x14ac:dyDescent="0.2">
      <c r="B1974" s="158"/>
      <c r="C1974" s="158"/>
      <c r="D1974" s="157"/>
      <c r="E1974" s="226"/>
    </row>
    <row r="1975" spans="2:5" s="159" customFormat="1" ht="15" customHeight="1" x14ac:dyDescent="0.2">
      <c r="B1975" s="158"/>
      <c r="C1975" s="158"/>
      <c r="D1975" s="157"/>
      <c r="E1975" s="226"/>
    </row>
    <row r="1976" spans="2:5" s="159" customFormat="1" ht="15" customHeight="1" x14ac:dyDescent="0.2">
      <c r="B1976" s="158"/>
      <c r="C1976" s="158"/>
      <c r="D1976" s="157"/>
      <c r="E1976" s="226"/>
    </row>
    <row r="1977" spans="2:5" s="159" customFormat="1" ht="15" customHeight="1" x14ac:dyDescent="0.2">
      <c r="B1977" s="158"/>
      <c r="C1977" s="158"/>
      <c r="D1977" s="157"/>
      <c r="E1977" s="226"/>
    </row>
    <row r="1978" spans="2:5" s="159" customFormat="1" ht="15" customHeight="1" x14ac:dyDescent="0.2">
      <c r="B1978" s="158"/>
      <c r="C1978" s="158"/>
      <c r="D1978" s="157"/>
      <c r="E1978" s="226"/>
    </row>
    <row r="1979" spans="2:5" s="159" customFormat="1" ht="15" customHeight="1" x14ac:dyDescent="0.2">
      <c r="B1979" s="158"/>
      <c r="C1979" s="158"/>
      <c r="D1979" s="157"/>
      <c r="E1979" s="226"/>
    </row>
    <row r="1980" spans="2:5" s="159" customFormat="1" ht="15" customHeight="1" x14ac:dyDescent="0.2">
      <c r="B1980" s="158"/>
      <c r="C1980" s="158"/>
      <c r="D1980" s="157"/>
      <c r="E1980" s="226"/>
    </row>
    <row r="1981" spans="2:5" s="159" customFormat="1" ht="15" customHeight="1" x14ac:dyDescent="0.2">
      <c r="B1981" s="158"/>
      <c r="C1981" s="158"/>
      <c r="D1981" s="157"/>
      <c r="E1981" s="226"/>
    </row>
    <row r="1982" spans="2:5" s="159" customFormat="1" ht="15" customHeight="1" x14ac:dyDescent="0.2">
      <c r="B1982" s="158"/>
      <c r="C1982" s="158"/>
      <c r="D1982" s="157"/>
      <c r="E1982" s="226"/>
    </row>
    <row r="1983" spans="2:5" s="159" customFormat="1" ht="15" customHeight="1" x14ac:dyDescent="0.2">
      <c r="B1983" s="158"/>
      <c r="C1983" s="158"/>
      <c r="D1983" s="157"/>
      <c r="E1983" s="226"/>
    </row>
    <row r="1984" spans="2:5" s="159" customFormat="1" ht="15" customHeight="1" x14ac:dyDescent="0.2">
      <c r="B1984" s="158"/>
      <c r="C1984" s="158"/>
      <c r="D1984" s="157"/>
      <c r="E1984" s="226"/>
    </row>
    <row r="1985" spans="2:5" s="159" customFormat="1" ht="15" customHeight="1" x14ac:dyDescent="0.2">
      <c r="B1985" s="158"/>
      <c r="C1985" s="158"/>
      <c r="D1985" s="157"/>
      <c r="E1985" s="226"/>
    </row>
    <row r="1986" spans="2:5" s="159" customFormat="1" ht="15" customHeight="1" x14ac:dyDescent="0.2">
      <c r="B1986" s="158"/>
      <c r="C1986" s="158"/>
      <c r="D1986" s="157"/>
      <c r="E1986" s="226"/>
    </row>
    <row r="1987" spans="2:5" s="159" customFormat="1" ht="15" customHeight="1" x14ac:dyDescent="0.2">
      <c r="B1987" s="158"/>
      <c r="C1987" s="158"/>
      <c r="D1987" s="157"/>
      <c r="E1987" s="226"/>
    </row>
    <row r="1988" spans="2:5" s="159" customFormat="1" ht="15" customHeight="1" x14ac:dyDescent="0.2">
      <c r="B1988" s="158"/>
      <c r="C1988" s="158"/>
      <c r="D1988" s="157"/>
      <c r="E1988" s="226"/>
    </row>
    <row r="1989" spans="2:5" s="159" customFormat="1" ht="15" customHeight="1" x14ac:dyDescent="0.2">
      <c r="B1989" s="158"/>
      <c r="C1989" s="158"/>
      <c r="D1989" s="157"/>
      <c r="E1989" s="226"/>
    </row>
    <row r="1990" spans="2:5" s="159" customFormat="1" ht="15" customHeight="1" x14ac:dyDescent="0.2">
      <c r="B1990" s="158"/>
      <c r="C1990" s="158"/>
      <c r="D1990" s="157"/>
      <c r="E1990" s="226"/>
    </row>
    <row r="1991" spans="2:5" s="159" customFormat="1" ht="15" customHeight="1" x14ac:dyDescent="0.2">
      <c r="B1991" s="158"/>
      <c r="C1991" s="158"/>
      <c r="D1991" s="157"/>
      <c r="E1991" s="226"/>
    </row>
    <row r="1992" spans="2:5" s="159" customFormat="1" ht="15" customHeight="1" x14ac:dyDescent="0.2">
      <c r="B1992" s="158"/>
      <c r="C1992" s="158"/>
      <c r="D1992" s="157"/>
      <c r="E1992" s="226"/>
    </row>
    <row r="1993" spans="2:5" s="159" customFormat="1" ht="15" customHeight="1" x14ac:dyDescent="0.2">
      <c r="B1993" s="158"/>
      <c r="C1993" s="158"/>
      <c r="D1993" s="157"/>
      <c r="E1993" s="226"/>
    </row>
    <row r="1994" spans="2:5" s="159" customFormat="1" ht="15" customHeight="1" x14ac:dyDescent="0.2">
      <c r="B1994" s="158"/>
      <c r="C1994" s="158"/>
      <c r="D1994" s="157"/>
      <c r="E1994" s="226"/>
    </row>
    <row r="1995" spans="2:5" s="159" customFormat="1" ht="15" customHeight="1" x14ac:dyDescent="0.2">
      <c r="B1995" s="158"/>
      <c r="C1995" s="158"/>
      <c r="D1995" s="157"/>
      <c r="E1995" s="226"/>
    </row>
    <row r="1996" spans="2:5" s="159" customFormat="1" ht="15" customHeight="1" x14ac:dyDescent="0.2">
      <c r="B1996" s="158"/>
      <c r="C1996" s="158"/>
      <c r="D1996" s="157"/>
      <c r="E1996" s="226"/>
    </row>
    <row r="1997" spans="2:5" s="159" customFormat="1" ht="15" customHeight="1" x14ac:dyDescent="0.2">
      <c r="B1997" s="158"/>
      <c r="C1997" s="158"/>
      <c r="D1997" s="157"/>
      <c r="E1997" s="226"/>
    </row>
    <row r="1998" spans="2:5" s="159" customFormat="1" ht="15" customHeight="1" x14ac:dyDescent="0.2">
      <c r="B1998" s="158"/>
      <c r="C1998" s="158"/>
      <c r="D1998" s="157"/>
      <c r="E1998" s="226"/>
    </row>
    <row r="1999" spans="2:5" s="159" customFormat="1" ht="15" customHeight="1" x14ac:dyDescent="0.2">
      <c r="B1999" s="158"/>
      <c r="C1999" s="158"/>
      <c r="D1999" s="157"/>
      <c r="E1999" s="226"/>
    </row>
    <row r="2000" spans="2:5" s="159" customFormat="1" ht="15" customHeight="1" x14ac:dyDescent="0.2">
      <c r="B2000" s="158"/>
      <c r="C2000" s="158"/>
      <c r="D2000" s="157"/>
      <c r="E2000" s="226"/>
    </row>
    <row r="2001" spans="2:5" s="159" customFormat="1" ht="15" customHeight="1" x14ac:dyDescent="0.2">
      <c r="B2001" s="158"/>
      <c r="C2001" s="158"/>
      <c r="D2001" s="157"/>
      <c r="E2001" s="226"/>
    </row>
    <row r="2002" spans="2:5" s="159" customFormat="1" ht="15" customHeight="1" x14ac:dyDescent="0.2">
      <c r="B2002" s="158"/>
      <c r="C2002" s="158"/>
      <c r="D2002" s="157"/>
      <c r="E2002" s="226"/>
    </row>
    <row r="2003" spans="2:5" s="159" customFormat="1" ht="15" customHeight="1" x14ac:dyDescent="0.2">
      <c r="B2003" s="158"/>
      <c r="C2003" s="158"/>
      <c r="D2003" s="157"/>
      <c r="E2003" s="226"/>
    </row>
    <row r="2004" spans="2:5" s="159" customFormat="1" ht="15" customHeight="1" x14ac:dyDescent="0.2">
      <c r="B2004" s="158"/>
      <c r="C2004" s="158"/>
      <c r="D2004" s="157"/>
      <c r="E2004" s="226"/>
    </row>
    <row r="2005" spans="2:5" s="159" customFormat="1" ht="15" customHeight="1" x14ac:dyDescent="0.2">
      <c r="B2005" s="158"/>
      <c r="C2005" s="158"/>
      <c r="D2005" s="157"/>
      <c r="E2005" s="226"/>
    </row>
    <row r="2006" spans="2:5" s="159" customFormat="1" ht="15" customHeight="1" x14ac:dyDescent="0.2">
      <c r="B2006" s="158"/>
      <c r="C2006" s="158"/>
      <c r="D2006" s="157"/>
      <c r="E2006" s="226"/>
    </row>
    <row r="2007" spans="2:5" s="159" customFormat="1" ht="15" customHeight="1" x14ac:dyDescent="0.2">
      <c r="B2007" s="158"/>
      <c r="C2007" s="158"/>
      <c r="D2007" s="157"/>
      <c r="E2007" s="226"/>
    </row>
    <row r="2008" spans="2:5" s="159" customFormat="1" ht="15" customHeight="1" x14ac:dyDescent="0.2">
      <c r="B2008" s="158"/>
      <c r="C2008" s="158"/>
      <c r="D2008" s="157"/>
      <c r="E2008" s="226"/>
    </row>
    <row r="2009" spans="2:5" s="159" customFormat="1" ht="15" customHeight="1" x14ac:dyDescent="0.2">
      <c r="B2009" s="158"/>
      <c r="C2009" s="158"/>
      <c r="D2009" s="157"/>
      <c r="E2009" s="226"/>
    </row>
    <row r="2010" spans="2:5" s="159" customFormat="1" ht="15" customHeight="1" x14ac:dyDescent="0.2">
      <c r="B2010" s="158"/>
      <c r="C2010" s="158"/>
      <c r="D2010" s="157"/>
      <c r="E2010" s="226"/>
    </row>
    <row r="2011" spans="2:5" s="159" customFormat="1" ht="15" customHeight="1" x14ac:dyDescent="0.2">
      <c r="B2011" s="158"/>
      <c r="C2011" s="158"/>
      <c r="D2011" s="157"/>
      <c r="E2011" s="226"/>
    </row>
    <row r="2012" spans="2:5" s="159" customFormat="1" ht="15" customHeight="1" x14ac:dyDescent="0.2">
      <c r="B2012" s="158"/>
      <c r="C2012" s="158"/>
      <c r="D2012" s="157"/>
      <c r="E2012" s="226"/>
    </row>
    <row r="2013" spans="2:5" s="159" customFormat="1" ht="15" customHeight="1" x14ac:dyDescent="0.2">
      <c r="B2013" s="158"/>
      <c r="C2013" s="158"/>
      <c r="D2013" s="157"/>
      <c r="E2013" s="226"/>
    </row>
    <row r="2014" spans="2:5" s="159" customFormat="1" ht="15" customHeight="1" x14ac:dyDescent="0.2">
      <c r="B2014" s="158"/>
      <c r="C2014" s="158"/>
      <c r="D2014" s="157"/>
      <c r="E2014" s="226"/>
    </row>
    <row r="2015" spans="2:5" s="159" customFormat="1" ht="15" customHeight="1" x14ac:dyDescent="0.2">
      <c r="B2015" s="158"/>
      <c r="C2015" s="158"/>
      <c r="D2015" s="157"/>
      <c r="E2015" s="226"/>
    </row>
    <row r="2016" spans="2:5" s="159" customFormat="1" ht="15" customHeight="1" x14ac:dyDescent="0.2">
      <c r="B2016" s="158"/>
      <c r="C2016" s="158"/>
      <c r="D2016" s="157"/>
      <c r="E2016" s="226"/>
    </row>
    <row r="2017" spans="2:5" s="159" customFormat="1" ht="15" customHeight="1" x14ac:dyDescent="0.2">
      <c r="B2017" s="158"/>
      <c r="C2017" s="158"/>
      <c r="D2017" s="157"/>
      <c r="E2017" s="226"/>
    </row>
    <row r="2018" spans="2:5" s="159" customFormat="1" ht="15" customHeight="1" x14ac:dyDescent="0.2">
      <c r="B2018" s="158"/>
      <c r="C2018" s="158"/>
      <c r="D2018" s="157"/>
      <c r="E2018" s="226"/>
    </row>
    <row r="2019" spans="2:5" s="159" customFormat="1" ht="15" customHeight="1" x14ac:dyDescent="0.2">
      <c r="B2019" s="158"/>
      <c r="C2019" s="158"/>
      <c r="D2019" s="157"/>
      <c r="E2019" s="226"/>
    </row>
    <row r="2020" spans="2:5" s="159" customFormat="1" ht="15" customHeight="1" x14ac:dyDescent="0.2">
      <c r="B2020" s="158"/>
      <c r="C2020" s="158"/>
      <c r="D2020" s="157"/>
      <c r="E2020" s="226"/>
    </row>
    <row r="2021" spans="2:5" s="159" customFormat="1" ht="15" customHeight="1" x14ac:dyDescent="0.2">
      <c r="B2021" s="158"/>
      <c r="C2021" s="158"/>
      <c r="D2021" s="157"/>
      <c r="E2021" s="226"/>
    </row>
    <row r="2022" spans="2:5" s="159" customFormat="1" ht="15" customHeight="1" x14ac:dyDescent="0.2">
      <c r="B2022" s="158"/>
      <c r="C2022" s="158"/>
      <c r="D2022" s="157"/>
      <c r="E2022" s="226"/>
    </row>
    <row r="2023" spans="2:5" s="159" customFormat="1" ht="15" customHeight="1" x14ac:dyDescent="0.2">
      <c r="B2023" s="158"/>
      <c r="C2023" s="158"/>
      <c r="D2023" s="157"/>
      <c r="E2023" s="226"/>
    </row>
    <row r="2024" spans="2:5" s="159" customFormat="1" ht="15" customHeight="1" x14ac:dyDescent="0.2">
      <c r="B2024" s="158"/>
      <c r="C2024" s="158"/>
      <c r="D2024" s="157"/>
      <c r="E2024" s="226"/>
    </row>
    <row r="2025" spans="2:5" s="159" customFormat="1" ht="15" customHeight="1" x14ac:dyDescent="0.2">
      <c r="B2025" s="158"/>
      <c r="C2025" s="158"/>
      <c r="D2025" s="157"/>
      <c r="E2025" s="226"/>
    </row>
    <row r="2026" spans="2:5" s="159" customFormat="1" ht="15" customHeight="1" x14ac:dyDescent="0.2">
      <c r="B2026" s="158"/>
      <c r="C2026" s="158"/>
      <c r="D2026" s="157"/>
      <c r="E2026" s="226"/>
    </row>
    <row r="2027" spans="2:5" s="159" customFormat="1" ht="15" customHeight="1" x14ac:dyDescent="0.2">
      <c r="B2027" s="158"/>
      <c r="C2027" s="158"/>
      <c r="D2027" s="157"/>
      <c r="E2027" s="226"/>
    </row>
    <row r="2028" spans="2:5" s="159" customFormat="1" ht="15" customHeight="1" x14ac:dyDescent="0.2">
      <c r="B2028" s="158"/>
      <c r="C2028" s="158"/>
      <c r="D2028" s="157"/>
      <c r="E2028" s="226"/>
    </row>
    <row r="2029" spans="2:5" s="159" customFormat="1" ht="15" customHeight="1" x14ac:dyDescent="0.2">
      <c r="B2029" s="158"/>
      <c r="C2029" s="158"/>
      <c r="D2029" s="157"/>
      <c r="E2029" s="226"/>
    </row>
    <row r="2030" spans="2:5" s="159" customFormat="1" ht="15" customHeight="1" x14ac:dyDescent="0.2">
      <c r="B2030" s="158"/>
      <c r="C2030" s="158"/>
      <c r="D2030" s="157"/>
      <c r="E2030" s="226"/>
    </row>
    <row r="2031" spans="2:5" s="159" customFormat="1" ht="15" customHeight="1" x14ac:dyDescent="0.2">
      <c r="B2031" s="158"/>
      <c r="C2031" s="158"/>
      <c r="D2031" s="157"/>
      <c r="E2031" s="226"/>
    </row>
    <row r="2032" spans="2:5" s="159" customFormat="1" ht="15" customHeight="1" x14ac:dyDescent="0.2">
      <c r="B2032" s="158"/>
      <c r="C2032" s="158"/>
      <c r="D2032" s="157"/>
      <c r="E2032" s="226"/>
    </row>
    <row r="2033" spans="2:5" s="159" customFormat="1" ht="15" customHeight="1" x14ac:dyDescent="0.2">
      <c r="B2033" s="158"/>
      <c r="C2033" s="158"/>
      <c r="D2033" s="157"/>
      <c r="E2033" s="226"/>
    </row>
    <row r="2034" spans="2:5" s="159" customFormat="1" ht="15" customHeight="1" x14ac:dyDescent="0.2">
      <c r="B2034" s="158"/>
      <c r="C2034" s="158"/>
      <c r="D2034" s="157"/>
      <c r="E2034" s="226"/>
    </row>
    <row r="2035" spans="2:5" s="159" customFormat="1" ht="15" customHeight="1" x14ac:dyDescent="0.2">
      <c r="B2035" s="158"/>
      <c r="C2035" s="158"/>
      <c r="D2035" s="157"/>
      <c r="E2035" s="226"/>
    </row>
    <row r="2036" spans="2:5" s="159" customFormat="1" ht="15" customHeight="1" x14ac:dyDescent="0.2">
      <c r="B2036" s="158"/>
      <c r="C2036" s="158"/>
      <c r="D2036" s="157"/>
      <c r="E2036" s="226"/>
    </row>
    <row r="2037" spans="2:5" s="159" customFormat="1" ht="15" customHeight="1" x14ac:dyDescent="0.2">
      <c r="B2037" s="158"/>
      <c r="C2037" s="158"/>
      <c r="D2037" s="157"/>
      <c r="E2037" s="226"/>
    </row>
    <row r="2038" spans="2:5" s="159" customFormat="1" ht="15" customHeight="1" x14ac:dyDescent="0.2">
      <c r="B2038" s="158"/>
      <c r="C2038" s="158"/>
      <c r="D2038" s="157"/>
      <c r="E2038" s="226"/>
    </row>
    <row r="2039" spans="2:5" s="159" customFormat="1" ht="15" customHeight="1" x14ac:dyDescent="0.2">
      <c r="B2039" s="158"/>
      <c r="C2039" s="158"/>
      <c r="D2039" s="157"/>
      <c r="E2039" s="226"/>
    </row>
    <row r="2040" spans="2:5" s="159" customFormat="1" ht="15" customHeight="1" x14ac:dyDescent="0.2">
      <c r="B2040" s="158"/>
      <c r="C2040" s="158"/>
      <c r="D2040" s="157"/>
      <c r="E2040" s="226"/>
    </row>
    <row r="2041" spans="2:5" s="159" customFormat="1" ht="15" customHeight="1" x14ac:dyDescent="0.2">
      <c r="B2041" s="158"/>
      <c r="C2041" s="158"/>
      <c r="D2041" s="157"/>
      <c r="E2041" s="226"/>
    </row>
    <row r="2042" spans="2:5" s="159" customFormat="1" ht="15" customHeight="1" x14ac:dyDescent="0.2">
      <c r="B2042" s="158"/>
      <c r="C2042" s="158"/>
      <c r="D2042" s="157"/>
      <c r="E2042" s="226"/>
    </row>
    <row r="2043" spans="2:5" s="159" customFormat="1" ht="15" customHeight="1" x14ac:dyDescent="0.2">
      <c r="B2043" s="158"/>
      <c r="C2043" s="158"/>
      <c r="D2043" s="157"/>
      <c r="E2043" s="226"/>
    </row>
    <row r="2044" spans="2:5" s="159" customFormat="1" ht="15" customHeight="1" x14ac:dyDescent="0.2">
      <c r="B2044" s="158"/>
      <c r="C2044" s="158"/>
      <c r="D2044" s="157"/>
      <c r="E2044" s="226"/>
    </row>
    <row r="2045" spans="2:5" s="159" customFormat="1" ht="15" customHeight="1" x14ac:dyDescent="0.2">
      <c r="B2045" s="158"/>
      <c r="C2045" s="158"/>
      <c r="D2045" s="157"/>
      <c r="E2045" s="226"/>
    </row>
    <row r="2046" spans="2:5" s="159" customFormat="1" ht="15" customHeight="1" x14ac:dyDescent="0.2">
      <c r="B2046" s="158"/>
      <c r="C2046" s="158"/>
      <c r="D2046" s="157"/>
      <c r="E2046" s="226"/>
    </row>
    <row r="2047" spans="2:5" s="159" customFormat="1" ht="15" customHeight="1" x14ac:dyDescent="0.2">
      <c r="B2047" s="158"/>
      <c r="C2047" s="158"/>
      <c r="D2047" s="157"/>
      <c r="E2047" s="226"/>
    </row>
    <row r="2048" spans="2:5" s="159" customFormat="1" ht="15" customHeight="1" x14ac:dyDescent="0.2">
      <c r="B2048" s="158"/>
      <c r="C2048" s="158"/>
      <c r="D2048" s="157"/>
      <c r="E2048" s="226"/>
    </row>
    <row r="2049" spans="2:5" s="159" customFormat="1" ht="15" customHeight="1" x14ac:dyDescent="0.2">
      <c r="B2049" s="158"/>
      <c r="C2049" s="158"/>
      <c r="D2049" s="157"/>
      <c r="E2049" s="226"/>
    </row>
    <row r="2050" spans="2:5" s="159" customFormat="1" ht="15" customHeight="1" x14ac:dyDescent="0.2">
      <c r="B2050" s="158"/>
      <c r="C2050" s="158"/>
      <c r="D2050" s="157"/>
      <c r="E2050" s="226"/>
    </row>
    <row r="2051" spans="2:5" s="159" customFormat="1" ht="15" customHeight="1" x14ac:dyDescent="0.2">
      <c r="B2051" s="158"/>
      <c r="C2051" s="158"/>
      <c r="D2051" s="157"/>
      <c r="E2051" s="226"/>
    </row>
    <row r="2052" spans="2:5" s="159" customFormat="1" ht="15" customHeight="1" x14ac:dyDescent="0.2">
      <c r="B2052" s="158"/>
      <c r="C2052" s="158"/>
      <c r="D2052" s="157"/>
      <c r="E2052" s="226"/>
    </row>
    <row r="2053" spans="2:5" s="159" customFormat="1" ht="15" customHeight="1" x14ac:dyDescent="0.2">
      <c r="B2053" s="158"/>
      <c r="C2053" s="158"/>
      <c r="D2053" s="157"/>
      <c r="E2053" s="226"/>
    </row>
    <row r="2054" spans="2:5" s="159" customFormat="1" ht="15" customHeight="1" x14ac:dyDescent="0.2">
      <c r="B2054" s="158"/>
      <c r="C2054" s="158"/>
      <c r="D2054" s="157"/>
      <c r="E2054" s="226"/>
    </row>
    <row r="2055" spans="2:5" s="159" customFormat="1" ht="15" customHeight="1" x14ac:dyDescent="0.2">
      <c r="B2055" s="158"/>
      <c r="C2055" s="158"/>
      <c r="D2055" s="157"/>
      <c r="E2055" s="226"/>
    </row>
    <row r="2056" spans="2:5" s="159" customFormat="1" ht="15" customHeight="1" x14ac:dyDescent="0.2">
      <c r="B2056" s="158"/>
      <c r="C2056" s="158"/>
      <c r="D2056" s="157"/>
      <c r="E2056" s="226"/>
    </row>
    <row r="2057" spans="2:5" s="159" customFormat="1" ht="15" customHeight="1" x14ac:dyDescent="0.2">
      <c r="B2057" s="158"/>
      <c r="C2057" s="158"/>
      <c r="D2057" s="157"/>
      <c r="E2057" s="226"/>
    </row>
    <row r="2058" spans="2:5" s="159" customFormat="1" ht="15" customHeight="1" x14ac:dyDescent="0.2">
      <c r="B2058" s="158"/>
      <c r="C2058" s="158"/>
      <c r="D2058" s="157"/>
      <c r="E2058" s="226"/>
    </row>
    <row r="2059" spans="2:5" s="159" customFormat="1" ht="15" customHeight="1" x14ac:dyDescent="0.2">
      <c r="B2059" s="158"/>
      <c r="C2059" s="158"/>
      <c r="D2059" s="157"/>
      <c r="E2059" s="226"/>
    </row>
    <row r="2060" spans="2:5" s="159" customFormat="1" ht="15" customHeight="1" x14ac:dyDescent="0.2">
      <c r="B2060" s="158"/>
      <c r="C2060" s="158"/>
      <c r="D2060" s="157"/>
      <c r="E2060" s="226"/>
    </row>
    <row r="2061" spans="2:5" s="159" customFormat="1" ht="15" customHeight="1" x14ac:dyDescent="0.2">
      <c r="B2061" s="158"/>
      <c r="C2061" s="158"/>
      <c r="D2061" s="157"/>
      <c r="E2061" s="226"/>
    </row>
    <row r="2062" spans="2:5" s="159" customFormat="1" ht="15" customHeight="1" x14ac:dyDescent="0.2">
      <c r="B2062" s="158"/>
      <c r="C2062" s="158"/>
      <c r="D2062" s="157"/>
      <c r="E2062" s="226"/>
    </row>
    <row r="2063" spans="2:5" s="159" customFormat="1" ht="15" customHeight="1" x14ac:dyDescent="0.2">
      <c r="B2063" s="158"/>
      <c r="C2063" s="158"/>
      <c r="D2063" s="157"/>
      <c r="E2063" s="226"/>
    </row>
    <row r="2064" spans="2:5" s="159" customFormat="1" ht="15" customHeight="1" x14ac:dyDescent="0.2">
      <c r="B2064" s="158"/>
      <c r="C2064" s="158"/>
      <c r="D2064" s="157"/>
      <c r="E2064" s="226"/>
    </row>
    <row r="2065" spans="2:5" s="159" customFormat="1" ht="15" customHeight="1" x14ac:dyDescent="0.2">
      <c r="B2065" s="158"/>
      <c r="C2065" s="158"/>
      <c r="D2065" s="157"/>
      <c r="E2065" s="226"/>
    </row>
    <row r="2066" spans="2:5" s="159" customFormat="1" ht="15" customHeight="1" x14ac:dyDescent="0.2">
      <c r="B2066" s="158"/>
      <c r="C2066" s="158"/>
      <c r="D2066" s="157"/>
      <c r="E2066" s="226"/>
    </row>
    <row r="2067" spans="2:5" s="159" customFormat="1" ht="15" customHeight="1" x14ac:dyDescent="0.2">
      <c r="B2067" s="158"/>
      <c r="C2067" s="158"/>
      <c r="D2067" s="157"/>
      <c r="E2067" s="226"/>
    </row>
    <row r="2068" spans="2:5" s="159" customFormat="1" ht="15" customHeight="1" x14ac:dyDescent="0.2">
      <c r="B2068" s="158"/>
      <c r="C2068" s="158"/>
      <c r="D2068" s="157"/>
      <c r="E2068" s="226"/>
    </row>
    <row r="2069" spans="2:5" s="159" customFormat="1" ht="15" customHeight="1" x14ac:dyDescent="0.2">
      <c r="B2069" s="158"/>
      <c r="C2069" s="158"/>
      <c r="D2069" s="157"/>
      <c r="E2069" s="226"/>
    </row>
    <row r="2070" spans="2:5" s="159" customFormat="1" ht="15" customHeight="1" x14ac:dyDescent="0.2">
      <c r="B2070" s="158"/>
      <c r="C2070" s="158"/>
      <c r="D2070" s="157"/>
      <c r="E2070" s="226"/>
    </row>
    <row r="2071" spans="2:5" s="159" customFormat="1" ht="15" customHeight="1" x14ac:dyDescent="0.2">
      <c r="B2071" s="158"/>
      <c r="C2071" s="158"/>
      <c r="D2071" s="157"/>
      <c r="E2071" s="226"/>
    </row>
    <row r="2072" spans="2:5" s="159" customFormat="1" ht="15" customHeight="1" x14ac:dyDescent="0.2">
      <c r="B2072" s="158"/>
      <c r="C2072" s="158"/>
      <c r="D2072" s="157"/>
      <c r="E2072" s="226"/>
    </row>
    <row r="2073" spans="2:5" s="159" customFormat="1" ht="15" customHeight="1" x14ac:dyDescent="0.2">
      <c r="B2073" s="158"/>
      <c r="C2073" s="158"/>
      <c r="D2073" s="157"/>
      <c r="E2073" s="226"/>
    </row>
    <row r="2074" spans="2:5" s="159" customFormat="1" ht="15" customHeight="1" x14ac:dyDescent="0.2">
      <c r="B2074" s="158"/>
      <c r="C2074" s="158"/>
      <c r="D2074" s="157"/>
      <c r="E2074" s="226"/>
    </row>
    <row r="2075" spans="2:5" s="159" customFormat="1" ht="15" customHeight="1" x14ac:dyDescent="0.2">
      <c r="B2075" s="158"/>
      <c r="C2075" s="158"/>
      <c r="D2075" s="157"/>
      <c r="E2075" s="226"/>
    </row>
    <row r="2076" spans="2:5" s="159" customFormat="1" ht="15" customHeight="1" x14ac:dyDescent="0.2">
      <c r="B2076" s="158"/>
      <c r="C2076" s="158"/>
      <c r="D2076" s="157"/>
      <c r="E2076" s="226"/>
    </row>
    <row r="2077" spans="2:5" s="159" customFormat="1" ht="15" customHeight="1" x14ac:dyDescent="0.2">
      <c r="B2077" s="158"/>
      <c r="C2077" s="158"/>
      <c r="D2077" s="157"/>
      <c r="E2077" s="226"/>
    </row>
    <row r="2078" spans="2:5" s="159" customFormat="1" ht="15" customHeight="1" x14ac:dyDescent="0.2">
      <c r="B2078" s="158"/>
      <c r="C2078" s="158"/>
      <c r="D2078" s="157"/>
      <c r="E2078" s="226"/>
    </row>
    <row r="2079" spans="2:5" s="159" customFormat="1" ht="15" customHeight="1" x14ac:dyDescent="0.2">
      <c r="B2079" s="158"/>
      <c r="C2079" s="158"/>
      <c r="D2079" s="157"/>
      <c r="E2079" s="226"/>
    </row>
    <row r="2080" spans="2:5" s="159" customFormat="1" ht="15" customHeight="1" x14ac:dyDescent="0.2">
      <c r="B2080" s="158"/>
      <c r="C2080" s="158"/>
      <c r="D2080" s="157"/>
      <c r="E2080" s="226"/>
    </row>
    <row r="2081" spans="2:5" s="159" customFormat="1" ht="15" customHeight="1" x14ac:dyDescent="0.2">
      <c r="B2081" s="158"/>
      <c r="C2081" s="158"/>
      <c r="D2081" s="157"/>
      <c r="E2081" s="226"/>
    </row>
    <row r="2082" spans="2:5" s="159" customFormat="1" ht="15" customHeight="1" x14ac:dyDescent="0.2">
      <c r="B2082" s="158"/>
      <c r="C2082" s="158"/>
      <c r="D2082" s="157"/>
      <c r="E2082" s="226"/>
    </row>
    <row r="2083" spans="2:5" s="159" customFormat="1" ht="15" customHeight="1" x14ac:dyDescent="0.2">
      <c r="B2083" s="158"/>
      <c r="C2083" s="158"/>
      <c r="D2083" s="157"/>
      <c r="E2083" s="226"/>
    </row>
    <row r="2084" spans="2:5" s="159" customFormat="1" ht="15" customHeight="1" x14ac:dyDescent="0.2">
      <c r="B2084" s="158"/>
      <c r="C2084" s="158"/>
      <c r="D2084" s="157"/>
      <c r="E2084" s="226"/>
    </row>
    <row r="2085" spans="2:5" s="159" customFormat="1" ht="15" customHeight="1" x14ac:dyDescent="0.2">
      <c r="B2085" s="158"/>
      <c r="C2085" s="158"/>
      <c r="D2085" s="157"/>
      <c r="E2085" s="226"/>
    </row>
    <row r="2086" spans="2:5" s="159" customFormat="1" ht="15" customHeight="1" x14ac:dyDescent="0.2">
      <c r="B2086" s="158"/>
      <c r="C2086" s="158"/>
      <c r="D2086" s="157"/>
      <c r="E2086" s="226"/>
    </row>
    <row r="2087" spans="2:5" s="159" customFormat="1" ht="15" customHeight="1" x14ac:dyDescent="0.2">
      <c r="B2087" s="158"/>
      <c r="C2087" s="158"/>
      <c r="D2087" s="157"/>
      <c r="E2087" s="226"/>
    </row>
    <row r="2088" spans="2:5" s="159" customFormat="1" ht="15" customHeight="1" x14ac:dyDescent="0.2">
      <c r="B2088" s="158"/>
      <c r="C2088" s="158"/>
      <c r="D2088" s="157"/>
      <c r="E2088" s="226"/>
    </row>
    <row r="2089" spans="2:5" s="159" customFormat="1" ht="15" customHeight="1" x14ac:dyDescent="0.2">
      <c r="B2089" s="158"/>
      <c r="C2089" s="158"/>
      <c r="D2089" s="157"/>
      <c r="E2089" s="226"/>
    </row>
    <row r="2090" spans="2:5" s="159" customFormat="1" ht="15" customHeight="1" x14ac:dyDescent="0.2">
      <c r="B2090" s="158"/>
      <c r="C2090" s="158"/>
      <c r="D2090" s="157"/>
      <c r="E2090" s="226"/>
    </row>
    <row r="2091" spans="2:5" s="159" customFormat="1" ht="15" customHeight="1" x14ac:dyDescent="0.2">
      <c r="B2091" s="158"/>
      <c r="C2091" s="158"/>
      <c r="D2091" s="157"/>
      <c r="E2091" s="226"/>
    </row>
    <row r="2092" spans="2:5" s="159" customFormat="1" ht="15" customHeight="1" x14ac:dyDescent="0.2">
      <c r="B2092" s="158"/>
      <c r="C2092" s="158"/>
      <c r="D2092" s="157"/>
      <c r="E2092" s="226"/>
    </row>
    <row r="2093" spans="2:5" s="159" customFormat="1" ht="15" customHeight="1" x14ac:dyDescent="0.2">
      <c r="B2093" s="158"/>
      <c r="C2093" s="158"/>
      <c r="D2093" s="157"/>
      <c r="E2093" s="226"/>
    </row>
    <row r="2094" spans="2:5" s="159" customFormat="1" ht="15" customHeight="1" x14ac:dyDescent="0.2">
      <c r="B2094" s="158"/>
      <c r="C2094" s="158"/>
      <c r="D2094" s="157"/>
      <c r="E2094" s="226"/>
    </row>
    <row r="2095" spans="2:5" s="159" customFormat="1" ht="15" customHeight="1" x14ac:dyDescent="0.2">
      <c r="B2095" s="158"/>
      <c r="C2095" s="158"/>
      <c r="D2095" s="157"/>
      <c r="E2095" s="226"/>
    </row>
    <row r="2096" spans="2:5" s="159" customFormat="1" ht="15" customHeight="1" x14ac:dyDescent="0.2">
      <c r="B2096" s="158"/>
      <c r="C2096" s="158"/>
      <c r="D2096" s="157"/>
      <c r="E2096" s="226"/>
    </row>
    <row r="2097" spans="2:5" s="159" customFormat="1" ht="15" customHeight="1" x14ac:dyDescent="0.2">
      <c r="B2097" s="158"/>
      <c r="C2097" s="158"/>
      <c r="D2097" s="157"/>
      <c r="E2097" s="226"/>
    </row>
    <row r="2098" spans="2:5" s="159" customFormat="1" ht="15" customHeight="1" x14ac:dyDescent="0.2">
      <c r="B2098" s="158"/>
      <c r="C2098" s="158"/>
      <c r="D2098" s="157"/>
      <c r="E2098" s="226"/>
    </row>
    <row r="2099" spans="2:5" s="159" customFormat="1" ht="15" customHeight="1" x14ac:dyDescent="0.2">
      <c r="B2099" s="158"/>
      <c r="C2099" s="158"/>
      <c r="D2099" s="157"/>
      <c r="E2099" s="226"/>
    </row>
    <row r="2100" spans="2:5" s="159" customFormat="1" ht="15" customHeight="1" x14ac:dyDescent="0.2">
      <c r="B2100" s="158"/>
      <c r="C2100" s="158"/>
      <c r="D2100" s="157"/>
      <c r="E2100" s="226"/>
    </row>
    <row r="2101" spans="2:5" s="159" customFormat="1" ht="15" customHeight="1" x14ac:dyDescent="0.2">
      <c r="B2101" s="158"/>
      <c r="C2101" s="158"/>
      <c r="D2101" s="157"/>
      <c r="E2101" s="226"/>
    </row>
    <row r="2102" spans="2:5" s="159" customFormat="1" ht="15" customHeight="1" x14ac:dyDescent="0.2">
      <c r="B2102" s="158"/>
      <c r="C2102" s="158"/>
      <c r="D2102" s="157"/>
      <c r="E2102" s="226"/>
    </row>
    <row r="2103" spans="2:5" s="159" customFormat="1" ht="15" customHeight="1" x14ac:dyDescent="0.2">
      <c r="B2103" s="158"/>
      <c r="C2103" s="158"/>
      <c r="D2103" s="157"/>
      <c r="E2103" s="226"/>
    </row>
    <row r="2104" spans="2:5" s="159" customFormat="1" ht="15" customHeight="1" x14ac:dyDescent="0.2">
      <c r="B2104" s="158"/>
      <c r="C2104" s="158"/>
      <c r="D2104" s="157"/>
      <c r="E2104" s="226"/>
    </row>
    <row r="2105" spans="2:5" s="159" customFormat="1" ht="15" customHeight="1" x14ac:dyDescent="0.2">
      <c r="B2105" s="158"/>
      <c r="C2105" s="158"/>
      <c r="D2105" s="157"/>
      <c r="E2105" s="226"/>
    </row>
    <row r="2106" spans="2:5" s="159" customFormat="1" ht="15" customHeight="1" x14ac:dyDescent="0.2">
      <c r="B2106" s="158"/>
      <c r="C2106" s="158"/>
      <c r="D2106" s="157"/>
      <c r="E2106" s="226"/>
    </row>
    <row r="2107" spans="2:5" s="159" customFormat="1" ht="15" customHeight="1" x14ac:dyDescent="0.2">
      <c r="B2107" s="158"/>
      <c r="C2107" s="158"/>
      <c r="D2107" s="157"/>
      <c r="E2107" s="226"/>
    </row>
    <row r="2108" spans="2:5" s="159" customFormat="1" ht="15" customHeight="1" x14ac:dyDescent="0.2">
      <c r="B2108" s="158"/>
      <c r="C2108" s="158"/>
      <c r="D2108" s="157"/>
      <c r="E2108" s="226"/>
    </row>
    <row r="2109" spans="2:5" s="159" customFormat="1" ht="15" customHeight="1" x14ac:dyDescent="0.2">
      <c r="B2109" s="158"/>
      <c r="C2109" s="158"/>
      <c r="D2109" s="157"/>
      <c r="E2109" s="226"/>
    </row>
    <row r="2110" spans="2:5" s="159" customFormat="1" ht="15" customHeight="1" x14ac:dyDescent="0.2">
      <c r="B2110" s="158"/>
      <c r="C2110" s="158"/>
      <c r="D2110" s="157"/>
      <c r="E2110" s="226"/>
    </row>
    <row r="2111" spans="2:5" s="159" customFormat="1" ht="15" customHeight="1" x14ac:dyDescent="0.2">
      <c r="B2111" s="158"/>
      <c r="C2111" s="158"/>
      <c r="D2111" s="157"/>
      <c r="E2111" s="226"/>
    </row>
    <row r="2112" spans="2:5" s="159" customFormat="1" ht="15" customHeight="1" x14ac:dyDescent="0.2">
      <c r="B2112" s="158"/>
      <c r="C2112" s="158"/>
      <c r="D2112" s="157"/>
      <c r="E2112" s="226"/>
    </row>
    <row r="2113" spans="2:5" s="159" customFormat="1" ht="15" customHeight="1" x14ac:dyDescent="0.2">
      <c r="B2113" s="158"/>
      <c r="C2113" s="158"/>
      <c r="D2113" s="157"/>
      <c r="E2113" s="226"/>
    </row>
    <row r="2114" spans="2:5" s="159" customFormat="1" ht="15" customHeight="1" x14ac:dyDescent="0.2">
      <c r="B2114" s="158"/>
      <c r="C2114" s="158"/>
      <c r="D2114" s="157"/>
      <c r="E2114" s="226"/>
    </row>
    <row r="2115" spans="2:5" s="159" customFormat="1" ht="15" customHeight="1" x14ac:dyDescent="0.2">
      <c r="B2115" s="158"/>
      <c r="C2115" s="158"/>
      <c r="D2115" s="157"/>
      <c r="E2115" s="226"/>
    </row>
    <row r="2116" spans="2:5" s="159" customFormat="1" ht="15" customHeight="1" x14ac:dyDescent="0.2">
      <c r="B2116" s="158"/>
      <c r="C2116" s="158"/>
      <c r="D2116" s="157"/>
      <c r="E2116" s="226"/>
    </row>
    <row r="2117" spans="2:5" s="159" customFormat="1" ht="15" customHeight="1" x14ac:dyDescent="0.2">
      <c r="B2117" s="158"/>
      <c r="C2117" s="158"/>
      <c r="D2117" s="157"/>
      <c r="E2117" s="226"/>
    </row>
    <row r="2118" spans="2:5" s="159" customFormat="1" ht="15" customHeight="1" x14ac:dyDescent="0.2">
      <c r="B2118" s="158"/>
      <c r="C2118" s="158"/>
      <c r="D2118" s="157"/>
      <c r="E2118" s="226"/>
    </row>
    <row r="2119" spans="2:5" s="159" customFormat="1" ht="15" customHeight="1" x14ac:dyDescent="0.2">
      <c r="B2119" s="158"/>
      <c r="C2119" s="158"/>
      <c r="D2119" s="157"/>
      <c r="E2119" s="226"/>
    </row>
    <row r="2120" spans="2:5" s="159" customFormat="1" ht="15" customHeight="1" x14ac:dyDescent="0.2">
      <c r="B2120" s="158"/>
      <c r="C2120" s="158"/>
      <c r="D2120" s="157"/>
      <c r="E2120" s="226"/>
    </row>
    <row r="2121" spans="2:5" s="159" customFormat="1" ht="15" customHeight="1" x14ac:dyDescent="0.2">
      <c r="B2121" s="158"/>
      <c r="C2121" s="158"/>
      <c r="D2121" s="157"/>
      <c r="E2121" s="226"/>
    </row>
    <row r="2122" spans="2:5" s="159" customFormat="1" ht="15" customHeight="1" x14ac:dyDescent="0.2">
      <c r="B2122" s="158"/>
      <c r="C2122" s="158"/>
      <c r="D2122" s="157"/>
      <c r="E2122" s="226"/>
    </row>
    <row r="2123" spans="2:5" s="159" customFormat="1" ht="15" customHeight="1" x14ac:dyDescent="0.2">
      <c r="B2123" s="158"/>
      <c r="C2123" s="158"/>
      <c r="D2123" s="157"/>
      <c r="E2123" s="226"/>
    </row>
    <row r="2124" spans="2:5" s="159" customFormat="1" ht="15" customHeight="1" x14ac:dyDescent="0.2">
      <c r="B2124" s="158"/>
      <c r="C2124" s="158"/>
      <c r="D2124" s="157"/>
      <c r="E2124" s="226"/>
    </row>
    <row r="2125" spans="2:5" s="159" customFormat="1" ht="15" customHeight="1" x14ac:dyDescent="0.2">
      <c r="B2125" s="158"/>
      <c r="C2125" s="158"/>
      <c r="D2125" s="157"/>
      <c r="E2125" s="226"/>
    </row>
    <row r="2126" spans="2:5" s="159" customFormat="1" ht="15" customHeight="1" x14ac:dyDescent="0.2">
      <c r="B2126" s="158"/>
      <c r="C2126" s="158"/>
      <c r="D2126" s="157"/>
      <c r="E2126" s="226"/>
    </row>
    <row r="2127" spans="2:5" s="159" customFormat="1" ht="15" customHeight="1" x14ac:dyDescent="0.2">
      <c r="B2127" s="158"/>
      <c r="C2127" s="158"/>
      <c r="D2127" s="157"/>
      <c r="E2127" s="226"/>
    </row>
    <row r="2128" spans="2:5" s="159" customFormat="1" ht="15" customHeight="1" x14ac:dyDescent="0.2">
      <c r="B2128" s="158"/>
      <c r="C2128" s="158"/>
      <c r="D2128" s="157"/>
      <c r="E2128" s="226"/>
    </row>
    <row r="2129" spans="2:5" s="159" customFormat="1" ht="15" customHeight="1" x14ac:dyDescent="0.2">
      <c r="B2129" s="158"/>
      <c r="C2129" s="158"/>
      <c r="D2129" s="157"/>
      <c r="E2129" s="226"/>
    </row>
    <row r="2130" spans="2:5" s="159" customFormat="1" ht="15" customHeight="1" x14ac:dyDescent="0.2">
      <c r="B2130" s="158"/>
      <c r="C2130" s="158"/>
      <c r="D2130" s="157"/>
      <c r="E2130" s="226"/>
    </row>
    <row r="2131" spans="2:5" s="159" customFormat="1" ht="15" customHeight="1" x14ac:dyDescent="0.2">
      <c r="B2131" s="158"/>
      <c r="C2131" s="158"/>
      <c r="D2131" s="157"/>
      <c r="E2131" s="226"/>
    </row>
    <row r="2132" spans="2:5" s="159" customFormat="1" ht="15" customHeight="1" x14ac:dyDescent="0.2">
      <c r="B2132" s="158"/>
      <c r="C2132" s="158"/>
      <c r="D2132" s="157"/>
      <c r="E2132" s="226"/>
    </row>
    <row r="2133" spans="2:5" s="159" customFormat="1" ht="15" customHeight="1" x14ac:dyDescent="0.2">
      <c r="B2133" s="158"/>
      <c r="C2133" s="158"/>
      <c r="D2133" s="157"/>
      <c r="E2133" s="226"/>
    </row>
    <row r="2134" spans="2:5" s="159" customFormat="1" ht="15" customHeight="1" x14ac:dyDescent="0.2">
      <c r="B2134" s="158"/>
      <c r="C2134" s="158"/>
      <c r="D2134" s="157"/>
      <c r="E2134" s="226"/>
    </row>
    <row r="2135" spans="2:5" s="159" customFormat="1" ht="15" customHeight="1" x14ac:dyDescent="0.2">
      <c r="B2135" s="158"/>
      <c r="C2135" s="158"/>
      <c r="D2135" s="157"/>
      <c r="E2135" s="226"/>
    </row>
    <row r="2136" spans="2:5" s="159" customFormat="1" ht="15" customHeight="1" x14ac:dyDescent="0.2">
      <c r="B2136" s="158"/>
      <c r="C2136" s="158"/>
      <c r="D2136" s="157"/>
      <c r="E2136" s="226"/>
    </row>
    <row r="2137" spans="2:5" s="159" customFormat="1" ht="15" customHeight="1" x14ac:dyDescent="0.2">
      <c r="B2137" s="158"/>
      <c r="C2137" s="158"/>
      <c r="D2137" s="157"/>
      <c r="E2137" s="226"/>
    </row>
    <row r="2138" spans="2:5" s="159" customFormat="1" ht="15" customHeight="1" x14ac:dyDescent="0.2">
      <c r="B2138" s="158"/>
      <c r="C2138" s="158"/>
      <c r="D2138" s="157"/>
      <c r="E2138" s="226"/>
    </row>
    <row r="2139" spans="2:5" s="159" customFormat="1" ht="15" customHeight="1" x14ac:dyDescent="0.2">
      <c r="B2139" s="158"/>
      <c r="C2139" s="158"/>
      <c r="D2139" s="157"/>
      <c r="E2139" s="226"/>
    </row>
    <row r="2140" spans="2:5" s="159" customFormat="1" ht="15" customHeight="1" x14ac:dyDescent="0.2">
      <c r="B2140" s="158"/>
      <c r="C2140" s="158"/>
      <c r="D2140" s="157"/>
      <c r="E2140" s="226"/>
    </row>
    <row r="2141" spans="2:5" s="159" customFormat="1" ht="15" customHeight="1" x14ac:dyDescent="0.2">
      <c r="B2141" s="158"/>
      <c r="C2141" s="158"/>
      <c r="D2141" s="157"/>
      <c r="E2141" s="226"/>
    </row>
    <row r="2142" spans="2:5" s="159" customFormat="1" ht="15" customHeight="1" x14ac:dyDescent="0.2">
      <c r="B2142" s="158"/>
      <c r="C2142" s="158"/>
      <c r="D2142" s="157"/>
      <c r="E2142" s="226"/>
    </row>
    <row r="2143" spans="2:5" s="159" customFormat="1" ht="15" customHeight="1" x14ac:dyDescent="0.2">
      <c r="B2143" s="158"/>
      <c r="C2143" s="158"/>
      <c r="D2143" s="157"/>
      <c r="E2143" s="226"/>
    </row>
    <row r="2144" spans="2:5" s="159" customFormat="1" ht="15" customHeight="1" x14ac:dyDescent="0.2">
      <c r="B2144" s="158"/>
      <c r="C2144" s="158"/>
      <c r="D2144" s="157"/>
      <c r="E2144" s="226"/>
    </row>
    <row r="2145" spans="2:5" s="159" customFormat="1" ht="15" customHeight="1" x14ac:dyDescent="0.2">
      <c r="B2145" s="158"/>
      <c r="C2145" s="158"/>
      <c r="D2145" s="157"/>
      <c r="E2145" s="226"/>
    </row>
    <row r="2146" spans="2:5" s="159" customFormat="1" ht="15" customHeight="1" x14ac:dyDescent="0.2">
      <c r="B2146" s="158"/>
      <c r="C2146" s="158"/>
      <c r="D2146" s="157"/>
      <c r="E2146" s="226"/>
    </row>
    <row r="2147" spans="2:5" s="159" customFormat="1" ht="15" customHeight="1" x14ac:dyDescent="0.2">
      <c r="B2147" s="158"/>
      <c r="C2147" s="158"/>
      <c r="D2147" s="157"/>
      <c r="E2147" s="226"/>
    </row>
    <row r="2148" spans="2:5" s="159" customFormat="1" ht="15" customHeight="1" x14ac:dyDescent="0.2">
      <c r="B2148" s="158"/>
      <c r="C2148" s="158"/>
      <c r="D2148" s="157"/>
      <c r="E2148" s="226"/>
    </row>
    <row r="2149" spans="2:5" s="159" customFormat="1" ht="15" customHeight="1" x14ac:dyDescent="0.2">
      <c r="B2149" s="158"/>
      <c r="C2149" s="158"/>
      <c r="D2149" s="157"/>
      <c r="E2149" s="226"/>
    </row>
    <row r="2150" spans="2:5" s="159" customFormat="1" ht="15" customHeight="1" x14ac:dyDescent="0.2">
      <c r="B2150" s="158"/>
      <c r="C2150" s="158"/>
      <c r="D2150" s="157"/>
      <c r="E2150" s="226"/>
    </row>
    <row r="2151" spans="2:5" s="159" customFormat="1" ht="15" customHeight="1" x14ac:dyDescent="0.2">
      <c r="B2151" s="158"/>
      <c r="C2151" s="158"/>
      <c r="D2151" s="157"/>
      <c r="E2151" s="226"/>
    </row>
    <row r="2152" spans="2:5" s="159" customFormat="1" ht="15" customHeight="1" x14ac:dyDescent="0.2">
      <c r="B2152" s="158"/>
      <c r="C2152" s="158"/>
      <c r="D2152" s="157"/>
      <c r="E2152" s="226"/>
    </row>
    <row r="2153" spans="2:5" s="159" customFormat="1" ht="15" customHeight="1" x14ac:dyDescent="0.2">
      <c r="B2153" s="158"/>
      <c r="C2153" s="158"/>
      <c r="D2153" s="157"/>
      <c r="E2153" s="226"/>
    </row>
    <row r="2154" spans="2:5" s="159" customFormat="1" ht="15" customHeight="1" x14ac:dyDescent="0.2">
      <c r="B2154" s="158"/>
      <c r="C2154" s="158"/>
      <c r="D2154" s="157"/>
      <c r="E2154" s="226"/>
    </row>
    <row r="2155" spans="2:5" s="159" customFormat="1" ht="15" customHeight="1" x14ac:dyDescent="0.2">
      <c r="B2155" s="158"/>
      <c r="C2155" s="158"/>
      <c r="D2155" s="157"/>
      <c r="E2155" s="226"/>
    </row>
    <row r="2156" spans="2:5" s="159" customFormat="1" ht="15" customHeight="1" x14ac:dyDescent="0.2">
      <c r="B2156" s="158"/>
      <c r="C2156" s="158"/>
      <c r="D2156" s="157"/>
      <c r="E2156" s="226"/>
    </row>
    <row r="2157" spans="2:5" s="159" customFormat="1" ht="15" customHeight="1" x14ac:dyDescent="0.2">
      <c r="B2157" s="158"/>
      <c r="C2157" s="158"/>
      <c r="D2157" s="157"/>
      <c r="E2157" s="226"/>
    </row>
    <row r="2158" spans="2:5" s="159" customFormat="1" ht="15" customHeight="1" x14ac:dyDescent="0.2">
      <c r="B2158" s="158"/>
      <c r="C2158" s="158"/>
      <c r="D2158" s="157"/>
      <c r="E2158" s="226"/>
    </row>
    <row r="2159" spans="2:5" s="159" customFormat="1" ht="15" customHeight="1" x14ac:dyDescent="0.2">
      <c r="B2159" s="158"/>
      <c r="C2159" s="158"/>
      <c r="D2159" s="157"/>
      <c r="E2159" s="226"/>
    </row>
    <row r="2160" spans="2:5" s="159" customFormat="1" ht="15" customHeight="1" x14ac:dyDescent="0.2">
      <c r="B2160" s="158"/>
      <c r="C2160" s="158"/>
      <c r="D2160" s="157"/>
      <c r="E2160" s="226"/>
    </row>
    <row r="2161" spans="2:5" s="159" customFormat="1" ht="15" customHeight="1" x14ac:dyDescent="0.2">
      <c r="B2161" s="158"/>
      <c r="C2161" s="158"/>
      <c r="D2161" s="157"/>
      <c r="E2161" s="226"/>
    </row>
    <row r="2162" spans="2:5" s="159" customFormat="1" ht="15" customHeight="1" x14ac:dyDescent="0.2">
      <c r="B2162" s="158"/>
      <c r="C2162" s="158"/>
      <c r="D2162" s="157"/>
      <c r="E2162" s="226"/>
    </row>
    <row r="2163" spans="2:5" s="159" customFormat="1" ht="15" customHeight="1" x14ac:dyDescent="0.2">
      <c r="B2163" s="158"/>
      <c r="C2163" s="158"/>
      <c r="D2163" s="157"/>
      <c r="E2163" s="226"/>
    </row>
    <row r="2164" spans="2:5" s="159" customFormat="1" ht="15" customHeight="1" x14ac:dyDescent="0.2">
      <c r="B2164" s="158"/>
      <c r="C2164" s="158"/>
      <c r="D2164" s="157"/>
      <c r="E2164" s="226"/>
    </row>
    <row r="2165" spans="2:5" s="159" customFormat="1" ht="15" customHeight="1" x14ac:dyDescent="0.2">
      <c r="B2165" s="158"/>
      <c r="C2165" s="158"/>
      <c r="D2165" s="157"/>
      <c r="E2165" s="226"/>
    </row>
    <row r="2166" spans="2:5" s="159" customFormat="1" ht="15" customHeight="1" x14ac:dyDescent="0.2">
      <c r="B2166" s="158"/>
      <c r="C2166" s="158"/>
      <c r="D2166" s="157"/>
      <c r="E2166" s="226"/>
    </row>
    <row r="2167" spans="2:5" s="159" customFormat="1" ht="15" customHeight="1" x14ac:dyDescent="0.2">
      <c r="B2167" s="158"/>
      <c r="C2167" s="158"/>
      <c r="D2167" s="157"/>
      <c r="E2167" s="226"/>
    </row>
    <row r="2168" spans="2:5" s="159" customFormat="1" ht="15" customHeight="1" x14ac:dyDescent="0.2">
      <c r="B2168" s="158"/>
      <c r="C2168" s="158"/>
      <c r="D2168" s="157"/>
      <c r="E2168" s="226"/>
    </row>
    <row r="2169" spans="2:5" s="159" customFormat="1" ht="15" customHeight="1" x14ac:dyDescent="0.2">
      <c r="B2169" s="158"/>
      <c r="C2169" s="158"/>
      <c r="D2169" s="157"/>
      <c r="E2169" s="226"/>
    </row>
    <row r="2170" spans="2:5" s="159" customFormat="1" ht="15" customHeight="1" x14ac:dyDescent="0.2">
      <c r="B2170" s="158"/>
      <c r="C2170" s="158"/>
      <c r="D2170" s="157"/>
      <c r="E2170" s="226"/>
    </row>
    <row r="2171" spans="2:5" s="159" customFormat="1" ht="15" customHeight="1" x14ac:dyDescent="0.2">
      <c r="B2171" s="158"/>
      <c r="C2171" s="158"/>
      <c r="D2171" s="157"/>
      <c r="E2171" s="226"/>
    </row>
    <row r="2172" spans="2:5" s="159" customFormat="1" ht="15" customHeight="1" x14ac:dyDescent="0.2">
      <c r="B2172" s="158"/>
      <c r="C2172" s="158"/>
      <c r="D2172" s="157"/>
      <c r="E2172" s="226"/>
    </row>
    <row r="2173" spans="2:5" s="159" customFormat="1" ht="15" customHeight="1" x14ac:dyDescent="0.2">
      <c r="B2173" s="158"/>
      <c r="C2173" s="158"/>
      <c r="D2173" s="157"/>
      <c r="E2173" s="226"/>
    </row>
    <row r="2174" spans="2:5" s="159" customFormat="1" ht="15" customHeight="1" x14ac:dyDescent="0.2">
      <c r="B2174" s="158"/>
      <c r="C2174" s="158"/>
      <c r="D2174" s="157"/>
      <c r="E2174" s="226"/>
    </row>
    <row r="2175" spans="2:5" s="159" customFormat="1" ht="15" customHeight="1" x14ac:dyDescent="0.2">
      <c r="B2175" s="158"/>
      <c r="C2175" s="158"/>
      <c r="D2175" s="157"/>
      <c r="E2175" s="226"/>
    </row>
    <row r="2176" spans="2:5" s="159" customFormat="1" ht="15" customHeight="1" x14ac:dyDescent="0.2">
      <c r="B2176" s="158"/>
      <c r="C2176" s="158"/>
      <c r="D2176" s="157"/>
      <c r="E2176" s="226"/>
    </row>
    <row r="2177" spans="2:5" s="159" customFormat="1" ht="15" customHeight="1" x14ac:dyDescent="0.2">
      <c r="B2177" s="158"/>
      <c r="C2177" s="158"/>
      <c r="D2177" s="157"/>
      <c r="E2177" s="226"/>
    </row>
    <row r="2178" spans="2:5" s="159" customFormat="1" ht="15" customHeight="1" x14ac:dyDescent="0.2">
      <c r="B2178" s="158"/>
      <c r="C2178" s="158"/>
      <c r="D2178" s="157"/>
      <c r="E2178" s="226"/>
    </row>
    <row r="2179" spans="2:5" s="159" customFormat="1" ht="15" customHeight="1" x14ac:dyDescent="0.2">
      <c r="B2179" s="158"/>
      <c r="C2179" s="158"/>
      <c r="D2179" s="157"/>
      <c r="E2179" s="226"/>
    </row>
    <row r="2180" spans="2:5" s="159" customFormat="1" ht="15" customHeight="1" x14ac:dyDescent="0.2">
      <c r="B2180" s="158"/>
      <c r="C2180" s="158"/>
      <c r="D2180" s="157"/>
      <c r="E2180" s="226"/>
    </row>
    <row r="2181" spans="2:5" s="159" customFormat="1" ht="15" customHeight="1" x14ac:dyDescent="0.2">
      <c r="B2181" s="158"/>
      <c r="C2181" s="158"/>
      <c r="D2181" s="157"/>
      <c r="E2181" s="226"/>
    </row>
    <row r="2182" spans="2:5" s="159" customFormat="1" ht="15" customHeight="1" x14ac:dyDescent="0.2">
      <c r="B2182" s="158"/>
      <c r="C2182" s="158"/>
      <c r="D2182" s="157"/>
      <c r="E2182" s="226"/>
    </row>
    <row r="2183" spans="2:5" s="159" customFormat="1" ht="15" customHeight="1" x14ac:dyDescent="0.2">
      <c r="B2183" s="158"/>
      <c r="C2183" s="158"/>
      <c r="D2183" s="157"/>
      <c r="E2183" s="226"/>
    </row>
    <row r="2184" spans="2:5" s="159" customFormat="1" ht="15" customHeight="1" x14ac:dyDescent="0.2">
      <c r="B2184" s="158"/>
      <c r="C2184" s="158"/>
      <c r="D2184" s="157"/>
      <c r="E2184" s="226"/>
    </row>
    <row r="2185" spans="2:5" s="159" customFormat="1" ht="15" customHeight="1" x14ac:dyDescent="0.2">
      <c r="B2185" s="158"/>
      <c r="C2185" s="158"/>
      <c r="D2185" s="157"/>
      <c r="E2185" s="226"/>
    </row>
    <row r="2186" spans="2:5" s="159" customFormat="1" ht="15" customHeight="1" x14ac:dyDescent="0.2">
      <c r="B2186" s="158"/>
      <c r="C2186" s="158"/>
      <c r="D2186" s="157"/>
      <c r="E2186" s="226"/>
    </row>
    <row r="2187" spans="2:5" s="159" customFormat="1" ht="15" customHeight="1" x14ac:dyDescent="0.2">
      <c r="B2187" s="158"/>
      <c r="C2187" s="158"/>
      <c r="D2187" s="157"/>
      <c r="E2187" s="226"/>
    </row>
    <row r="2188" spans="2:5" s="159" customFormat="1" ht="15" customHeight="1" x14ac:dyDescent="0.2">
      <c r="B2188" s="158"/>
      <c r="C2188" s="158"/>
      <c r="D2188" s="157"/>
      <c r="E2188" s="226"/>
    </row>
    <row r="2189" spans="2:5" s="159" customFormat="1" ht="15" customHeight="1" x14ac:dyDescent="0.2">
      <c r="B2189" s="158"/>
      <c r="C2189" s="158"/>
      <c r="D2189" s="157"/>
      <c r="E2189" s="226"/>
    </row>
    <row r="2190" spans="2:5" s="159" customFormat="1" ht="15" customHeight="1" x14ac:dyDescent="0.2">
      <c r="B2190" s="158"/>
      <c r="C2190" s="158"/>
      <c r="D2190" s="157"/>
      <c r="E2190" s="226"/>
    </row>
    <row r="2191" spans="2:5" s="159" customFormat="1" ht="15" customHeight="1" x14ac:dyDescent="0.2">
      <c r="B2191" s="158"/>
      <c r="C2191" s="158"/>
      <c r="D2191" s="157"/>
      <c r="E2191" s="226"/>
    </row>
    <row r="2192" spans="2:5" s="159" customFormat="1" ht="15" customHeight="1" x14ac:dyDescent="0.2">
      <c r="B2192" s="158"/>
      <c r="C2192" s="158"/>
      <c r="D2192" s="157"/>
      <c r="E2192" s="226"/>
    </row>
    <row r="2193" spans="2:5" s="159" customFormat="1" ht="15" customHeight="1" x14ac:dyDescent="0.2">
      <c r="B2193" s="158"/>
      <c r="C2193" s="158"/>
      <c r="D2193" s="157"/>
      <c r="E2193" s="226"/>
    </row>
    <row r="2194" spans="2:5" s="159" customFormat="1" ht="15" customHeight="1" x14ac:dyDescent="0.2">
      <c r="B2194" s="158"/>
      <c r="C2194" s="158"/>
      <c r="D2194" s="157"/>
      <c r="E2194" s="226"/>
    </row>
    <row r="2195" spans="2:5" s="159" customFormat="1" ht="15" customHeight="1" x14ac:dyDescent="0.2">
      <c r="B2195" s="158"/>
      <c r="C2195" s="158"/>
      <c r="D2195" s="157"/>
      <c r="E2195" s="226"/>
    </row>
    <row r="2196" spans="2:5" s="159" customFormat="1" ht="15" customHeight="1" x14ac:dyDescent="0.2">
      <c r="B2196" s="158"/>
      <c r="C2196" s="158"/>
      <c r="D2196" s="157"/>
      <c r="E2196" s="226"/>
    </row>
    <row r="2197" spans="2:5" s="159" customFormat="1" ht="15" customHeight="1" x14ac:dyDescent="0.2">
      <c r="B2197" s="158"/>
      <c r="C2197" s="158"/>
      <c r="D2197" s="157"/>
      <c r="E2197" s="226"/>
    </row>
    <row r="2198" spans="2:5" s="159" customFormat="1" ht="15" customHeight="1" x14ac:dyDescent="0.2">
      <c r="B2198" s="158"/>
      <c r="C2198" s="158"/>
      <c r="D2198" s="157"/>
      <c r="E2198" s="226"/>
    </row>
    <row r="2199" spans="2:5" s="159" customFormat="1" ht="15" customHeight="1" x14ac:dyDescent="0.2">
      <c r="B2199" s="158"/>
      <c r="C2199" s="158"/>
      <c r="D2199" s="157"/>
      <c r="E2199" s="226"/>
    </row>
    <row r="2200" spans="2:5" s="159" customFormat="1" ht="15" customHeight="1" x14ac:dyDescent="0.2">
      <c r="B2200" s="158"/>
      <c r="C2200" s="158"/>
      <c r="D2200" s="157"/>
      <c r="E2200" s="226"/>
    </row>
    <row r="2201" spans="2:5" s="159" customFormat="1" ht="15" customHeight="1" x14ac:dyDescent="0.2">
      <c r="B2201" s="158"/>
      <c r="C2201" s="158"/>
      <c r="D2201" s="157"/>
      <c r="E2201" s="226"/>
    </row>
    <row r="2202" spans="2:5" s="159" customFormat="1" ht="15" customHeight="1" x14ac:dyDescent="0.2">
      <c r="B2202" s="158"/>
      <c r="C2202" s="158"/>
      <c r="D2202" s="157"/>
      <c r="E2202" s="226"/>
    </row>
    <row r="2203" spans="2:5" s="159" customFormat="1" ht="15" customHeight="1" x14ac:dyDescent="0.2">
      <c r="B2203" s="158"/>
      <c r="C2203" s="158"/>
      <c r="D2203" s="157"/>
      <c r="E2203" s="226"/>
    </row>
    <row r="2204" spans="2:5" s="159" customFormat="1" ht="15" customHeight="1" x14ac:dyDescent="0.2">
      <c r="B2204" s="158"/>
      <c r="C2204" s="158"/>
      <c r="D2204" s="157"/>
      <c r="E2204" s="226"/>
    </row>
    <row r="2205" spans="2:5" s="159" customFormat="1" ht="15" customHeight="1" x14ac:dyDescent="0.2">
      <c r="B2205" s="158"/>
      <c r="C2205" s="158"/>
      <c r="D2205" s="157"/>
      <c r="E2205" s="226"/>
    </row>
    <row r="2206" spans="2:5" s="159" customFormat="1" ht="15" customHeight="1" x14ac:dyDescent="0.2">
      <c r="B2206" s="158"/>
      <c r="C2206" s="158"/>
      <c r="D2206" s="157"/>
      <c r="E2206" s="226"/>
    </row>
    <row r="2207" spans="2:5" s="159" customFormat="1" ht="15" customHeight="1" x14ac:dyDescent="0.2">
      <c r="B2207" s="158"/>
      <c r="C2207" s="158"/>
      <c r="D2207" s="157"/>
      <c r="E2207" s="226"/>
    </row>
    <row r="2208" spans="2:5" s="159" customFormat="1" ht="15" customHeight="1" x14ac:dyDescent="0.2">
      <c r="B2208" s="158"/>
      <c r="C2208" s="158"/>
      <c r="D2208" s="157"/>
      <c r="E2208" s="226"/>
    </row>
    <row r="2209" spans="2:5" s="159" customFormat="1" ht="15" customHeight="1" x14ac:dyDescent="0.2">
      <c r="B2209" s="158"/>
      <c r="C2209" s="158"/>
      <c r="D2209" s="157"/>
      <c r="E2209" s="226"/>
    </row>
    <row r="2210" spans="2:5" s="159" customFormat="1" ht="15" customHeight="1" x14ac:dyDescent="0.2">
      <c r="B2210" s="158"/>
      <c r="C2210" s="158"/>
      <c r="D2210" s="157"/>
      <c r="E2210" s="226"/>
    </row>
    <row r="2211" spans="2:5" s="159" customFormat="1" ht="15" customHeight="1" x14ac:dyDescent="0.2">
      <c r="B2211" s="158"/>
      <c r="C2211" s="158"/>
      <c r="D2211" s="157"/>
      <c r="E2211" s="226"/>
    </row>
    <row r="2212" spans="2:5" s="159" customFormat="1" ht="15" customHeight="1" x14ac:dyDescent="0.2">
      <c r="B2212" s="158"/>
      <c r="C2212" s="158"/>
      <c r="D2212" s="157"/>
      <c r="E2212" s="226"/>
    </row>
    <row r="2213" spans="2:5" s="159" customFormat="1" ht="15" customHeight="1" x14ac:dyDescent="0.2">
      <c r="B2213" s="158"/>
      <c r="C2213" s="158"/>
      <c r="D2213" s="157"/>
      <c r="E2213" s="226"/>
    </row>
    <row r="2214" spans="2:5" s="159" customFormat="1" ht="15" customHeight="1" x14ac:dyDescent="0.2">
      <c r="B2214" s="158"/>
      <c r="C2214" s="158"/>
      <c r="D2214" s="157"/>
      <c r="E2214" s="226"/>
    </row>
    <row r="2215" spans="2:5" s="159" customFormat="1" ht="15" customHeight="1" x14ac:dyDescent="0.2">
      <c r="B2215" s="158"/>
      <c r="C2215" s="158"/>
      <c r="D2215" s="157"/>
      <c r="E2215" s="226"/>
    </row>
    <row r="2216" spans="2:5" s="159" customFormat="1" ht="15" customHeight="1" x14ac:dyDescent="0.2">
      <c r="B2216" s="158"/>
      <c r="C2216" s="158"/>
      <c r="D2216" s="157"/>
      <c r="E2216" s="226"/>
    </row>
    <row r="2217" spans="2:5" s="159" customFormat="1" ht="15" customHeight="1" x14ac:dyDescent="0.2">
      <c r="B2217" s="158"/>
      <c r="C2217" s="158"/>
      <c r="D2217" s="157"/>
      <c r="E2217" s="226"/>
    </row>
    <row r="2218" spans="2:5" s="159" customFormat="1" ht="15" customHeight="1" x14ac:dyDescent="0.2">
      <c r="B2218" s="158"/>
      <c r="C2218" s="158"/>
      <c r="D2218" s="157"/>
      <c r="E2218" s="226"/>
    </row>
    <row r="2219" spans="2:5" s="159" customFormat="1" ht="15" customHeight="1" x14ac:dyDescent="0.2">
      <c r="B2219" s="158"/>
      <c r="C2219" s="158"/>
      <c r="D2219" s="157"/>
      <c r="E2219" s="226"/>
    </row>
    <row r="2220" spans="2:5" s="159" customFormat="1" ht="15" customHeight="1" x14ac:dyDescent="0.2">
      <c r="B2220" s="158"/>
      <c r="C2220" s="158"/>
      <c r="D2220" s="157"/>
      <c r="E2220" s="226"/>
    </row>
    <row r="2221" spans="2:5" s="159" customFormat="1" ht="15" customHeight="1" x14ac:dyDescent="0.2">
      <c r="B2221" s="158"/>
      <c r="C2221" s="158"/>
      <c r="D2221" s="157"/>
      <c r="E2221" s="226"/>
    </row>
    <row r="2222" spans="2:5" s="159" customFormat="1" ht="15" customHeight="1" x14ac:dyDescent="0.2">
      <c r="B2222" s="158"/>
      <c r="C2222" s="158"/>
      <c r="D2222" s="157"/>
      <c r="E2222" s="226"/>
    </row>
    <row r="2223" spans="2:5" s="159" customFormat="1" ht="15" customHeight="1" x14ac:dyDescent="0.2">
      <c r="B2223" s="158"/>
      <c r="C2223" s="158"/>
      <c r="D2223" s="157"/>
      <c r="E2223" s="226"/>
    </row>
    <row r="2224" spans="2:5" s="159" customFormat="1" ht="15" customHeight="1" x14ac:dyDescent="0.2">
      <c r="B2224" s="158"/>
      <c r="C2224" s="158"/>
      <c r="D2224" s="157"/>
      <c r="E2224" s="226"/>
    </row>
    <row r="2225" spans="2:5" s="159" customFormat="1" ht="15" customHeight="1" x14ac:dyDescent="0.2">
      <c r="B2225" s="158"/>
      <c r="C2225" s="158"/>
      <c r="D2225" s="157"/>
      <c r="E2225" s="226"/>
    </row>
    <row r="2226" spans="2:5" s="159" customFormat="1" ht="15" customHeight="1" x14ac:dyDescent="0.2">
      <c r="B2226" s="158"/>
      <c r="C2226" s="158"/>
      <c r="D2226" s="157"/>
      <c r="E2226" s="226"/>
    </row>
    <row r="2227" spans="2:5" s="159" customFormat="1" ht="15" customHeight="1" x14ac:dyDescent="0.2">
      <c r="B2227" s="158"/>
      <c r="C2227" s="158"/>
      <c r="D2227" s="157"/>
      <c r="E2227" s="226"/>
    </row>
    <row r="2228" spans="2:5" s="159" customFormat="1" ht="15" customHeight="1" x14ac:dyDescent="0.2">
      <c r="B2228" s="158"/>
      <c r="C2228" s="158"/>
      <c r="D2228" s="157"/>
      <c r="E2228" s="226"/>
    </row>
    <row r="2229" spans="2:5" s="159" customFormat="1" ht="15" customHeight="1" x14ac:dyDescent="0.2">
      <c r="B2229" s="158"/>
      <c r="C2229" s="158"/>
      <c r="D2229" s="157"/>
      <c r="E2229" s="226"/>
    </row>
    <row r="2230" spans="2:5" s="159" customFormat="1" ht="15" customHeight="1" x14ac:dyDescent="0.2">
      <c r="B2230" s="158"/>
      <c r="C2230" s="158"/>
      <c r="D2230" s="157"/>
      <c r="E2230" s="226"/>
    </row>
    <row r="2231" spans="2:5" s="159" customFormat="1" ht="15" customHeight="1" x14ac:dyDescent="0.2">
      <c r="B2231" s="158"/>
      <c r="C2231" s="158"/>
      <c r="D2231" s="157"/>
      <c r="E2231" s="226"/>
    </row>
    <row r="2232" spans="2:5" s="159" customFormat="1" ht="15" customHeight="1" x14ac:dyDescent="0.2">
      <c r="B2232" s="158"/>
      <c r="C2232" s="158"/>
      <c r="D2232" s="157"/>
      <c r="E2232" s="226"/>
    </row>
    <row r="2233" spans="2:5" s="159" customFormat="1" ht="15" customHeight="1" x14ac:dyDescent="0.2">
      <c r="B2233" s="158"/>
      <c r="C2233" s="158"/>
      <c r="D2233" s="157"/>
      <c r="E2233" s="226"/>
    </row>
    <row r="2234" spans="2:5" s="159" customFormat="1" ht="15" customHeight="1" x14ac:dyDescent="0.2">
      <c r="B2234" s="158"/>
      <c r="C2234" s="158"/>
      <c r="D2234" s="157"/>
      <c r="E2234" s="226"/>
    </row>
    <row r="2235" spans="2:5" s="159" customFormat="1" ht="15" customHeight="1" x14ac:dyDescent="0.2">
      <c r="B2235" s="158"/>
      <c r="C2235" s="158"/>
      <c r="D2235" s="157"/>
      <c r="E2235" s="226"/>
    </row>
    <row r="2236" spans="2:5" s="159" customFormat="1" ht="15" customHeight="1" x14ac:dyDescent="0.2">
      <c r="B2236" s="158"/>
      <c r="C2236" s="158"/>
      <c r="D2236" s="157"/>
      <c r="E2236" s="226"/>
    </row>
    <row r="2237" spans="2:5" s="159" customFormat="1" ht="15" customHeight="1" x14ac:dyDescent="0.2">
      <c r="B2237" s="158"/>
      <c r="C2237" s="158"/>
      <c r="D2237" s="157"/>
      <c r="E2237" s="226"/>
    </row>
    <row r="2238" spans="2:5" s="159" customFormat="1" ht="15" customHeight="1" x14ac:dyDescent="0.2">
      <c r="B2238" s="158"/>
      <c r="C2238" s="158"/>
      <c r="D2238" s="157"/>
      <c r="E2238" s="226"/>
    </row>
    <row r="2239" spans="2:5" s="159" customFormat="1" ht="15" customHeight="1" x14ac:dyDescent="0.2">
      <c r="B2239" s="158"/>
      <c r="C2239" s="158"/>
      <c r="D2239" s="157"/>
      <c r="E2239" s="226"/>
    </row>
    <row r="2240" spans="2:5" s="159" customFormat="1" ht="15" customHeight="1" x14ac:dyDescent="0.2">
      <c r="B2240" s="158"/>
      <c r="C2240" s="158"/>
      <c r="D2240" s="157"/>
      <c r="E2240" s="226"/>
    </row>
    <row r="2241" spans="2:5" s="159" customFormat="1" ht="15" customHeight="1" x14ac:dyDescent="0.2">
      <c r="B2241" s="158"/>
      <c r="C2241" s="158"/>
      <c r="D2241" s="157"/>
      <c r="E2241" s="226"/>
    </row>
    <row r="2242" spans="2:5" s="159" customFormat="1" ht="15" customHeight="1" x14ac:dyDescent="0.2">
      <c r="B2242" s="158"/>
      <c r="C2242" s="158"/>
      <c r="D2242" s="157"/>
      <c r="E2242" s="226"/>
    </row>
    <row r="2243" spans="2:5" s="159" customFormat="1" ht="15" customHeight="1" x14ac:dyDescent="0.2">
      <c r="B2243" s="158"/>
      <c r="C2243" s="158"/>
      <c r="D2243" s="157"/>
      <c r="E2243" s="226"/>
    </row>
    <row r="2244" spans="2:5" s="159" customFormat="1" ht="15" customHeight="1" x14ac:dyDescent="0.2">
      <c r="B2244" s="158"/>
      <c r="C2244" s="158"/>
      <c r="D2244" s="157"/>
      <c r="E2244" s="226"/>
    </row>
    <row r="2245" spans="2:5" s="159" customFormat="1" ht="15" customHeight="1" x14ac:dyDescent="0.2">
      <c r="B2245" s="158"/>
      <c r="C2245" s="158"/>
      <c r="D2245" s="157"/>
      <c r="E2245" s="226"/>
    </row>
    <row r="2246" spans="2:5" s="159" customFormat="1" ht="15" customHeight="1" x14ac:dyDescent="0.2">
      <c r="B2246" s="158"/>
      <c r="C2246" s="158"/>
      <c r="D2246" s="157"/>
      <c r="E2246" s="226"/>
    </row>
    <row r="2247" spans="2:5" s="159" customFormat="1" ht="15" customHeight="1" x14ac:dyDescent="0.2">
      <c r="B2247" s="158"/>
      <c r="C2247" s="158"/>
      <c r="D2247" s="157"/>
      <c r="E2247" s="226"/>
    </row>
    <row r="2248" spans="2:5" s="159" customFormat="1" ht="15" customHeight="1" x14ac:dyDescent="0.2">
      <c r="B2248" s="158"/>
      <c r="C2248" s="158"/>
      <c r="D2248" s="157"/>
      <c r="E2248" s="226"/>
    </row>
    <row r="2249" spans="2:5" s="159" customFormat="1" ht="15" customHeight="1" x14ac:dyDescent="0.2">
      <c r="B2249" s="158"/>
      <c r="C2249" s="158"/>
      <c r="D2249" s="157"/>
      <c r="E2249" s="226"/>
    </row>
    <row r="2250" spans="2:5" s="159" customFormat="1" ht="15" customHeight="1" x14ac:dyDescent="0.2">
      <c r="B2250" s="158"/>
      <c r="C2250" s="158"/>
      <c r="D2250" s="157"/>
      <c r="E2250" s="226"/>
    </row>
    <row r="2251" spans="2:5" s="159" customFormat="1" ht="15" customHeight="1" x14ac:dyDescent="0.2">
      <c r="B2251" s="158"/>
      <c r="C2251" s="158"/>
      <c r="D2251" s="157"/>
      <c r="E2251" s="226"/>
    </row>
    <row r="2252" spans="2:5" s="159" customFormat="1" ht="15" customHeight="1" x14ac:dyDescent="0.2">
      <c r="B2252" s="158"/>
      <c r="C2252" s="158"/>
      <c r="D2252" s="157"/>
      <c r="E2252" s="226"/>
    </row>
    <row r="2253" spans="2:5" s="159" customFormat="1" ht="15" customHeight="1" x14ac:dyDescent="0.2">
      <c r="B2253" s="158"/>
      <c r="C2253" s="158"/>
      <c r="D2253" s="157"/>
      <c r="E2253" s="226"/>
    </row>
    <row r="2254" spans="2:5" s="159" customFormat="1" ht="15" customHeight="1" x14ac:dyDescent="0.2">
      <c r="B2254" s="158"/>
      <c r="C2254" s="158"/>
      <c r="D2254" s="157"/>
      <c r="E2254" s="226"/>
    </row>
    <row r="2255" spans="2:5" s="159" customFormat="1" ht="15" customHeight="1" x14ac:dyDescent="0.2">
      <c r="B2255" s="158"/>
      <c r="C2255" s="158"/>
      <c r="D2255" s="157"/>
      <c r="E2255" s="226"/>
    </row>
    <row r="2256" spans="2:5" s="159" customFormat="1" ht="15" customHeight="1" x14ac:dyDescent="0.2">
      <c r="B2256" s="158"/>
      <c r="C2256" s="158"/>
      <c r="D2256" s="157"/>
      <c r="E2256" s="226"/>
    </row>
    <row r="2257" spans="2:5" s="159" customFormat="1" ht="15" customHeight="1" x14ac:dyDescent="0.2">
      <c r="B2257" s="158"/>
      <c r="C2257" s="158"/>
      <c r="D2257" s="157"/>
      <c r="E2257" s="226"/>
    </row>
    <row r="2258" spans="2:5" s="159" customFormat="1" ht="15" customHeight="1" x14ac:dyDescent="0.2">
      <c r="B2258" s="158"/>
      <c r="C2258" s="158"/>
      <c r="D2258" s="157"/>
      <c r="E2258" s="226"/>
    </row>
    <row r="2259" spans="2:5" s="159" customFormat="1" ht="15" customHeight="1" x14ac:dyDescent="0.2">
      <c r="B2259" s="158"/>
      <c r="C2259" s="158"/>
      <c r="D2259" s="157"/>
      <c r="E2259" s="226"/>
    </row>
    <row r="2260" spans="2:5" s="159" customFormat="1" ht="15" customHeight="1" x14ac:dyDescent="0.2">
      <c r="B2260" s="158"/>
      <c r="C2260" s="158"/>
      <c r="D2260" s="157"/>
      <c r="E2260" s="226"/>
    </row>
    <row r="2261" spans="2:5" s="159" customFormat="1" ht="15" customHeight="1" x14ac:dyDescent="0.2">
      <c r="B2261" s="158"/>
      <c r="C2261" s="158"/>
      <c r="D2261" s="157"/>
      <c r="E2261" s="226"/>
    </row>
    <row r="2262" spans="2:5" s="159" customFormat="1" ht="15" customHeight="1" x14ac:dyDescent="0.2">
      <c r="B2262" s="158"/>
      <c r="C2262" s="158"/>
      <c r="D2262" s="157"/>
      <c r="E2262" s="226"/>
    </row>
    <row r="2263" spans="2:5" s="159" customFormat="1" ht="15" customHeight="1" x14ac:dyDescent="0.2">
      <c r="B2263" s="158"/>
      <c r="C2263" s="158"/>
      <c r="D2263" s="157"/>
      <c r="E2263" s="226"/>
    </row>
    <row r="2264" spans="2:5" s="159" customFormat="1" ht="15" customHeight="1" x14ac:dyDescent="0.2">
      <c r="B2264" s="158"/>
      <c r="C2264" s="158"/>
      <c r="D2264" s="157"/>
      <c r="E2264" s="226"/>
    </row>
    <row r="2265" spans="2:5" s="159" customFormat="1" ht="15" customHeight="1" x14ac:dyDescent="0.2">
      <c r="B2265" s="158"/>
      <c r="C2265" s="158"/>
      <c r="D2265" s="157"/>
      <c r="E2265" s="226"/>
    </row>
    <row r="2266" spans="2:5" s="159" customFormat="1" ht="15" customHeight="1" x14ac:dyDescent="0.2">
      <c r="B2266" s="158"/>
      <c r="C2266" s="158"/>
      <c r="D2266" s="157"/>
      <c r="E2266" s="226"/>
    </row>
    <row r="2267" spans="2:5" s="159" customFormat="1" ht="15" customHeight="1" x14ac:dyDescent="0.2">
      <c r="B2267" s="158"/>
      <c r="C2267" s="158"/>
      <c r="D2267" s="157"/>
      <c r="E2267" s="226"/>
    </row>
    <row r="2268" spans="2:5" s="159" customFormat="1" ht="15" customHeight="1" x14ac:dyDescent="0.2">
      <c r="B2268" s="158"/>
      <c r="C2268" s="158"/>
      <c r="D2268" s="157"/>
      <c r="E2268" s="226"/>
    </row>
    <row r="2269" spans="2:5" s="159" customFormat="1" ht="15" customHeight="1" x14ac:dyDescent="0.2">
      <c r="B2269" s="158"/>
      <c r="C2269" s="158"/>
      <c r="D2269" s="157"/>
      <c r="E2269" s="226"/>
    </row>
    <row r="2270" spans="2:5" s="159" customFormat="1" ht="15" customHeight="1" x14ac:dyDescent="0.2">
      <c r="B2270" s="158"/>
      <c r="C2270" s="158"/>
      <c r="D2270" s="157"/>
      <c r="E2270" s="226"/>
    </row>
    <row r="2271" spans="2:5" s="159" customFormat="1" ht="15" customHeight="1" x14ac:dyDescent="0.2">
      <c r="B2271" s="158"/>
      <c r="C2271" s="158"/>
      <c r="D2271" s="157"/>
      <c r="E2271" s="226"/>
    </row>
    <row r="2272" spans="2:5" s="159" customFormat="1" ht="15" customHeight="1" x14ac:dyDescent="0.2">
      <c r="B2272" s="158"/>
      <c r="C2272" s="158"/>
      <c r="D2272" s="157"/>
      <c r="E2272" s="226"/>
    </row>
    <row r="2273" spans="2:5" s="159" customFormat="1" ht="15" customHeight="1" x14ac:dyDescent="0.2">
      <c r="B2273" s="158"/>
      <c r="C2273" s="158"/>
      <c r="D2273" s="157"/>
      <c r="E2273" s="226"/>
    </row>
    <row r="2274" spans="2:5" s="159" customFormat="1" ht="15" customHeight="1" x14ac:dyDescent="0.2">
      <c r="B2274" s="158"/>
      <c r="C2274" s="158"/>
      <c r="D2274" s="157"/>
      <c r="E2274" s="226"/>
    </row>
    <row r="2275" spans="2:5" s="159" customFormat="1" ht="15" customHeight="1" x14ac:dyDescent="0.2">
      <c r="B2275" s="158"/>
      <c r="C2275" s="158"/>
      <c r="D2275" s="157"/>
      <c r="E2275" s="226"/>
    </row>
    <row r="2276" spans="2:5" s="159" customFormat="1" ht="15" customHeight="1" x14ac:dyDescent="0.2">
      <c r="B2276" s="158"/>
      <c r="C2276" s="158"/>
      <c r="D2276" s="157"/>
      <c r="E2276" s="226"/>
    </row>
    <row r="2277" spans="2:5" s="159" customFormat="1" ht="15" customHeight="1" x14ac:dyDescent="0.2">
      <c r="B2277" s="158"/>
      <c r="C2277" s="158"/>
      <c r="D2277" s="157"/>
      <c r="E2277" s="226"/>
    </row>
    <row r="2278" spans="2:5" s="159" customFormat="1" ht="15" customHeight="1" x14ac:dyDescent="0.2">
      <c r="B2278" s="158"/>
      <c r="C2278" s="158"/>
      <c r="D2278" s="157"/>
      <c r="E2278" s="226"/>
    </row>
    <row r="2279" spans="2:5" s="159" customFormat="1" ht="15" customHeight="1" x14ac:dyDescent="0.2">
      <c r="B2279" s="158"/>
      <c r="C2279" s="158"/>
      <c r="D2279" s="157"/>
      <c r="E2279" s="226"/>
    </row>
    <row r="2280" spans="2:5" s="159" customFormat="1" ht="15" customHeight="1" x14ac:dyDescent="0.2">
      <c r="B2280" s="158"/>
      <c r="C2280" s="158"/>
      <c r="D2280" s="157"/>
      <c r="E2280" s="226"/>
    </row>
    <row r="2281" spans="2:5" s="159" customFormat="1" ht="15" customHeight="1" x14ac:dyDescent="0.2">
      <c r="B2281" s="158"/>
      <c r="C2281" s="158"/>
      <c r="D2281" s="157"/>
      <c r="E2281" s="226"/>
    </row>
    <row r="2282" spans="2:5" s="159" customFormat="1" ht="15" customHeight="1" x14ac:dyDescent="0.2">
      <c r="B2282" s="158"/>
      <c r="C2282" s="158"/>
      <c r="D2282" s="157"/>
      <c r="E2282" s="226"/>
    </row>
    <row r="2283" spans="2:5" s="159" customFormat="1" ht="15" customHeight="1" x14ac:dyDescent="0.2">
      <c r="B2283" s="158"/>
      <c r="C2283" s="158"/>
      <c r="D2283" s="157"/>
      <c r="E2283" s="226"/>
    </row>
    <row r="2284" spans="2:5" s="159" customFormat="1" ht="15" customHeight="1" x14ac:dyDescent="0.2">
      <c r="B2284" s="158"/>
      <c r="C2284" s="158"/>
      <c r="D2284" s="157"/>
      <c r="E2284" s="226"/>
    </row>
    <row r="2285" spans="2:5" s="159" customFormat="1" ht="15" customHeight="1" x14ac:dyDescent="0.2">
      <c r="B2285" s="158"/>
      <c r="C2285" s="158"/>
      <c r="D2285" s="157"/>
      <c r="E2285" s="226"/>
    </row>
    <row r="2286" spans="2:5" s="159" customFormat="1" ht="15" customHeight="1" x14ac:dyDescent="0.2">
      <c r="B2286" s="158"/>
      <c r="C2286" s="158"/>
      <c r="D2286" s="157"/>
      <c r="E2286" s="226"/>
    </row>
    <row r="2287" spans="2:5" s="159" customFormat="1" ht="15" customHeight="1" x14ac:dyDescent="0.2">
      <c r="B2287" s="158"/>
      <c r="C2287" s="158"/>
      <c r="D2287" s="157"/>
      <c r="E2287" s="226"/>
    </row>
    <row r="2288" spans="2:5" s="159" customFormat="1" ht="15" customHeight="1" x14ac:dyDescent="0.2">
      <c r="B2288" s="158"/>
      <c r="C2288" s="158"/>
      <c r="D2288" s="157"/>
      <c r="E2288" s="226"/>
    </row>
    <row r="2289" spans="2:5" s="159" customFormat="1" ht="15" customHeight="1" x14ac:dyDescent="0.2">
      <c r="B2289" s="158"/>
      <c r="C2289" s="158"/>
      <c r="D2289" s="157"/>
      <c r="E2289" s="226"/>
    </row>
    <row r="2290" spans="2:5" s="159" customFormat="1" ht="15" customHeight="1" x14ac:dyDescent="0.2">
      <c r="B2290" s="158"/>
      <c r="C2290" s="158"/>
      <c r="D2290" s="157"/>
      <c r="E2290" s="226"/>
    </row>
    <row r="2291" spans="2:5" s="159" customFormat="1" ht="15" customHeight="1" x14ac:dyDescent="0.2">
      <c r="B2291" s="158"/>
      <c r="C2291" s="158"/>
      <c r="D2291" s="157"/>
      <c r="E2291" s="226"/>
    </row>
    <row r="2292" spans="2:5" s="159" customFormat="1" ht="15" customHeight="1" x14ac:dyDescent="0.2">
      <c r="B2292" s="158"/>
      <c r="C2292" s="158"/>
      <c r="D2292" s="157"/>
      <c r="E2292" s="226"/>
    </row>
    <row r="2293" spans="2:5" s="159" customFormat="1" ht="15" customHeight="1" x14ac:dyDescent="0.2">
      <c r="B2293" s="158"/>
      <c r="C2293" s="158"/>
      <c r="D2293" s="157"/>
      <c r="E2293" s="226"/>
    </row>
    <row r="2294" spans="2:5" s="159" customFormat="1" ht="15" customHeight="1" x14ac:dyDescent="0.2">
      <c r="B2294" s="158"/>
      <c r="C2294" s="158"/>
      <c r="D2294" s="157"/>
      <c r="E2294" s="226"/>
    </row>
    <row r="2295" spans="2:5" s="159" customFormat="1" ht="15" customHeight="1" x14ac:dyDescent="0.2">
      <c r="B2295" s="158"/>
      <c r="C2295" s="158"/>
      <c r="D2295" s="157"/>
      <c r="E2295" s="226"/>
    </row>
    <row r="2296" spans="2:5" s="159" customFormat="1" ht="15" customHeight="1" x14ac:dyDescent="0.2">
      <c r="B2296" s="158"/>
      <c r="C2296" s="158"/>
      <c r="D2296" s="157"/>
      <c r="E2296" s="226"/>
    </row>
    <row r="2297" spans="2:5" s="159" customFormat="1" ht="15" customHeight="1" x14ac:dyDescent="0.2">
      <c r="B2297" s="158"/>
      <c r="C2297" s="158"/>
      <c r="D2297" s="157"/>
      <c r="E2297" s="226"/>
    </row>
    <row r="2298" spans="2:5" s="159" customFormat="1" ht="15" customHeight="1" x14ac:dyDescent="0.2">
      <c r="B2298" s="158"/>
      <c r="C2298" s="158"/>
      <c r="D2298" s="157"/>
      <c r="E2298" s="226"/>
    </row>
    <row r="2299" spans="2:5" s="159" customFormat="1" ht="15" customHeight="1" x14ac:dyDescent="0.2">
      <c r="B2299" s="158"/>
      <c r="C2299" s="158"/>
      <c r="D2299" s="157"/>
      <c r="E2299" s="226"/>
    </row>
    <row r="2300" spans="2:5" s="159" customFormat="1" ht="15" customHeight="1" x14ac:dyDescent="0.2">
      <c r="B2300" s="158"/>
      <c r="C2300" s="158"/>
      <c r="D2300" s="157"/>
      <c r="E2300" s="226"/>
    </row>
    <row r="2301" spans="2:5" s="159" customFormat="1" ht="15" customHeight="1" x14ac:dyDescent="0.2">
      <c r="B2301" s="158"/>
      <c r="C2301" s="158"/>
      <c r="D2301" s="157"/>
      <c r="E2301" s="226"/>
    </row>
    <row r="2302" spans="2:5" s="159" customFormat="1" ht="15" customHeight="1" x14ac:dyDescent="0.2">
      <c r="B2302" s="158"/>
      <c r="C2302" s="158"/>
      <c r="D2302" s="157"/>
      <c r="E2302" s="226"/>
    </row>
    <row r="2303" spans="2:5" s="159" customFormat="1" ht="15" customHeight="1" x14ac:dyDescent="0.2">
      <c r="B2303" s="158"/>
      <c r="C2303" s="158"/>
      <c r="D2303" s="157"/>
      <c r="E2303" s="226"/>
    </row>
    <row r="2304" spans="2:5" s="159" customFormat="1" ht="15" customHeight="1" x14ac:dyDescent="0.2">
      <c r="B2304" s="158"/>
      <c r="C2304" s="158"/>
      <c r="D2304" s="157"/>
      <c r="E2304" s="226"/>
    </row>
    <row r="2305" spans="2:5" s="159" customFormat="1" ht="15" customHeight="1" x14ac:dyDescent="0.2">
      <c r="B2305" s="158"/>
      <c r="C2305" s="158"/>
      <c r="D2305" s="157"/>
      <c r="E2305" s="226"/>
    </row>
    <row r="2306" spans="2:5" s="159" customFormat="1" ht="15" customHeight="1" x14ac:dyDescent="0.2">
      <c r="B2306" s="158"/>
      <c r="C2306" s="158"/>
      <c r="D2306" s="157"/>
      <c r="E2306" s="226"/>
    </row>
    <row r="2307" spans="2:5" s="159" customFormat="1" ht="15" customHeight="1" x14ac:dyDescent="0.2">
      <c r="B2307" s="158"/>
      <c r="C2307" s="158"/>
      <c r="D2307" s="157"/>
      <c r="E2307" s="226"/>
    </row>
    <row r="2308" spans="2:5" s="159" customFormat="1" ht="15" customHeight="1" x14ac:dyDescent="0.2">
      <c r="B2308" s="158"/>
      <c r="C2308" s="158"/>
      <c r="D2308" s="157"/>
      <c r="E2308" s="226"/>
    </row>
    <row r="2309" spans="2:5" s="159" customFormat="1" ht="15" customHeight="1" x14ac:dyDescent="0.2">
      <c r="B2309" s="158"/>
      <c r="C2309" s="158"/>
      <c r="D2309" s="157"/>
      <c r="E2309" s="226"/>
    </row>
    <row r="2310" spans="2:5" s="159" customFormat="1" ht="15" customHeight="1" x14ac:dyDescent="0.2">
      <c r="B2310" s="158"/>
      <c r="C2310" s="158"/>
      <c r="D2310" s="157"/>
      <c r="E2310" s="226"/>
    </row>
    <row r="2311" spans="2:5" s="159" customFormat="1" ht="15" customHeight="1" x14ac:dyDescent="0.2">
      <c r="B2311" s="158"/>
      <c r="C2311" s="158"/>
      <c r="D2311" s="157"/>
      <c r="E2311" s="226"/>
    </row>
    <row r="2312" spans="2:5" s="159" customFormat="1" ht="15" customHeight="1" x14ac:dyDescent="0.2">
      <c r="B2312" s="158"/>
      <c r="C2312" s="158"/>
      <c r="D2312" s="157"/>
      <c r="E2312" s="226"/>
    </row>
    <row r="2313" spans="2:5" s="159" customFormat="1" ht="15" customHeight="1" x14ac:dyDescent="0.2">
      <c r="B2313" s="158"/>
      <c r="C2313" s="158"/>
      <c r="D2313" s="157"/>
      <c r="E2313" s="226"/>
    </row>
    <row r="2314" spans="2:5" s="159" customFormat="1" ht="15" customHeight="1" x14ac:dyDescent="0.2">
      <c r="B2314" s="158"/>
      <c r="C2314" s="158"/>
      <c r="D2314" s="157"/>
      <c r="E2314" s="226"/>
    </row>
    <row r="2315" spans="2:5" s="159" customFormat="1" ht="15" customHeight="1" x14ac:dyDescent="0.2">
      <c r="B2315" s="158"/>
      <c r="C2315" s="158"/>
      <c r="D2315" s="157"/>
      <c r="E2315" s="226"/>
    </row>
    <row r="2316" spans="2:5" s="159" customFormat="1" ht="15" customHeight="1" x14ac:dyDescent="0.2">
      <c r="B2316" s="158"/>
      <c r="C2316" s="158"/>
      <c r="D2316" s="157"/>
      <c r="E2316" s="226"/>
    </row>
    <row r="2317" spans="2:5" s="159" customFormat="1" ht="15" customHeight="1" x14ac:dyDescent="0.2">
      <c r="B2317" s="158"/>
      <c r="C2317" s="158"/>
      <c r="D2317" s="157"/>
      <c r="E2317" s="226"/>
    </row>
    <row r="2318" spans="2:5" s="159" customFormat="1" ht="15" customHeight="1" x14ac:dyDescent="0.2">
      <c r="B2318" s="158"/>
      <c r="C2318" s="158"/>
      <c r="D2318" s="157"/>
      <c r="E2318" s="226"/>
    </row>
    <row r="2319" spans="2:5" s="159" customFormat="1" ht="15" customHeight="1" x14ac:dyDescent="0.2">
      <c r="B2319" s="158"/>
      <c r="C2319" s="158"/>
      <c r="D2319" s="157"/>
      <c r="E2319" s="226"/>
    </row>
    <row r="2320" spans="2:5" s="159" customFormat="1" ht="15" customHeight="1" x14ac:dyDescent="0.2">
      <c r="B2320" s="158"/>
      <c r="C2320" s="158"/>
      <c r="D2320" s="157"/>
      <c r="E2320" s="226"/>
    </row>
    <row r="2321" spans="2:5" s="159" customFormat="1" ht="15" customHeight="1" x14ac:dyDescent="0.2">
      <c r="B2321" s="158"/>
      <c r="C2321" s="158"/>
      <c r="D2321" s="157"/>
      <c r="E2321" s="226"/>
    </row>
    <row r="2322" spans="2:5" s="159" customFormat="1" ht="15" customHeight="1" x14ac:dyDescent="0.2">
      <c r="B2322" s="158"/>
      <c r="C2322" s="158"/>
      <c r="D2322" s="157"/>
      <c r="E2322" s="226"/>
    </row>
    <row r="2323" spans="2:5" s="159" customFormat="1" ht="15" customHeight="1" x14ac:dyDescent="0.2">
      <c r="B2323" s="158"/>
      <c r="C2323" s="158"/>
      <c r="D2323" s="157"/>
      <c r="E2323" s="226"/>
    </row>
    <row r="2324" spans="2:5" s="159" customFormat="1" ht="15" customHeight="1" x14ac:dyDescent="0.2">
      <c r="B2324" s="158"/>
      <c r="C2324" s="158"/>
      <c r="D2324" s="157"/>
      <c r="E2324" s="226"/>
    </row>
    <row r="2325" spans="2:5" s="159" customFormat="1" ht="15" customHeight="1" x14ac:dyDescent="0.2">
      <c r="B2325" s="158"/>
      <c r="C2325" s="158"/>
      <c r="D2325" s="157"/>
      <c r="E2325" s="226"/>
    </row>
    <row r="2326" spans="2:5" s="159" customFormat="1" ht="15" customHeight="1" x14ac:dyDescent="0.2">
      <c r="B2326" s="158"/>
      <c r="C2326" s="158"/>
      <c r="D2326" s="157"/>
      <c r="E2326" s="226"/>
    </row>
    <row r="2327" spans="2:5" s="159" customFormat="1" ht="15" customHeight="1" x14ac:dyDescent="0.2">
      <c r="B2327" s="158"/>
      <c r="C2327" s="158"/>
      <c r="D2327" s="157"/>
      <c r="E2327" s="226"/>
    </row>
    <row r="2328" spans="2:5" s="159" customFormat="1" ht="15" customHeight="1" x14ac:dyDescent="0.2">
      <c r="B2328" s="158"/>
      <c r="C2328" s="158"/>
      <c r="D2328" s="157"/>
      <c r="E2328" s="226"/>
    </row>
    <row r="2329" spans="2:5" s="159" customFormat="1" ht="15" customHeight="1" x14ac:dyDescent="0.2">
      <c r="B2329" s="158"/>
      <c r="C2329" s="158"/>
      <c r="D2329" s="157"/>
      <c r="E2329" s="226"/>
    </row>
    <row r="2330" spans="2:5" s="159" customFormat="1" ht="15" customHeight="1" x14ac:dyDescent="0.2">
      <c r="B2330" s="158"/>
      <c r="C2330" s="158"/>
      <c r="D2330" s="157"/>
      <c r="E2330" s="226"/>
    </row>
    <row r="2331" spans="2:5" s="159" customFormat="1" ht="15" customHeight="1" x14ac:dyDescent="0.2">
      <c r="B2331" s="158"/>
      <c r="C2331" s="158"/>
      <c r="D2331" s="157"/>
      <c r="E2331" s="226"/>
    </row>
    <row r="2332" spans="2:5" s="159" customFormat="1" ht="15" customHeight="1" x14ac:dyDescent="0.2">
      <c r="B2332" s="158"/>
      <c r="C2332" s="158"/>
      <c r="D2332" s="157"/>
      <c r="E2332" s="226"/>
    </row>
    <row r="2333" spans="2:5" s="159" customFormat="1" ht="15" customHeight="1" x14ac:dyDescent="0.2">
      <c r="B2333" s="158"/>
      <c r="C2333" s="158"/>
      <c r="D2333" s="157"/>
      <c r="E2333" s="226"/>
    </row>
    <row r="2334" spans="2:5" s="159" customFormat="1" ht="15" customHeight="1" x14ac:dyDescent="0.2">
      <c r="B2334" s="158"/>
      <c r="C2334" s="158"/>
      <c r="D2334" s="157"/>
      <c r="E2334" s="226"/>
    </row>
    <row r="2335" spans="2:5" s="159" customFormat="1" ht="15" customHeight="1" x14ac:dyDescent="0.2">
      <c r="B2335" s="158"/>
      <c r="C2335" s="158"/>
      <c r="D2335" s="157"/>
      <c r="E2335" s="226"/>
    </row>
    <row r="2336" spans="2:5" s="159" customFormat="1" ht="15" customHeight="1" x14ac:dyDescent="0.2">
      <c r="B2336" s="158"/>
      <c r="C2336" s="158"/>
      <c r="D2336" s="157"/>
      <c r="E2336" s="226"/>
    </row>
    <row r="2337" spans="2:5" s="159" customFormat="1" ht="15" customHeight="1" x14ac:dyDescent="0.2">
      <c r="B2337" s="158"/>
      <c r="C2337" s="158"/>
      <c r="D2337" s="157"/>
      <c r="E2337" s="226"/>
    </row>
    <row r="2338" spans="2:5" s="159" customFormat="1" ht="15" customHeight="1" x14ac:dyDescent="0.2">
      <c r="B2338" s="158"/>
      <c r="C2338" s="158"/>
      <c r="D2338" s="157"/>
      <c r="E2338" s="226"/>
    </row>
    <row r="2339" spans="2:5" s="159" customFormat="1" ht="15" customHeight="1" x14ac:dyDescent="0.2">
      <c r="B2339" s="158"/>
      <c r="C2339" s="158"/>
      <c r="D2339" s="157"/>
      <c r="E2339" s="226"/>
    </row>
    <row r="2340" spans="2:5" s="159" customFormat="1" ht="15" customHeight="1" x14ac:dyDescent="0.2">
      <c r="B2340" s="158"/>
      <c r="C2340" s="158"/>
      <c r="D2340" s="157"/>
      <c r="E2340" s="226"/>
    </row>
    <row r="2341" spans="2:5" s="159" customFormat="1" ht="15" customHeight="1" x14ac:dyDescent="0.2">
      <c r="B2341" s="158"/>
      <c r="C2341" s="158"/>
      <c r="D2341" s="157"/>
      <c r="E2341" s="226"/>
    </row>
    <row r="2342" spans="2:5" s="159" customFormat="1" ht="15" customHeight="1" x14ac:dyDescent="0.2">
      <c r="B2342" s="158"/>
      <c r="C2342" s="158"/>
      <c r="D2342" s="157"/>
      <c r="E2342" s="226"/>
    </row>
    <row r="2343" spans="2:5" s="159" customFormat="1" ht="15" customHeight="1" x14ac:dyDescent="0.2">
      <c r="B2343" s="158"/>
      <c r="C2343" s="158"/>
      <c r="D2343" s="157"/>
      <c r="E2343" s="226"/>
    </row>
    <row r="2344" spans="2:5" s="159" customFormat="1" ht="15" customHeight="1" x14ac:dyDescent="0.2">
      <c r="B2344" s="158"/>
      <c r="C2344" s="158"/>
      <c r="D2344" s="157"/>
      <c r="E2344" s="226"/>
    </row>
    <row r="2345" spans="2:5" s="159" customFormat="1" ht="15" customHeight="1" x14ac:dyDescent="0.2">
      <c r="B2345" s="158"/>
      <c r="C2345" s="158"/>
      <c r="D2345" s="157"/>
      <c r="E2345" s="226"/>
    </row>
    <row r="2346" spans="2:5" s="159" customFormat="1" ht="15" customHeight="1" x14ac:dyDescent="0.2">
      <c r="B2346" s="158"/>
      <c r="C2346" s="158"/>
      <c r="D2346" s="157"/>
      <c r="E2346" s="226"/>
    </row>
    <row r="2347" spans="2:5" s="159" customFormat="1" ht="15" customHeight="1" x14ac:dyDescent="0.2">
      <c r="B2347" s="158"/>
      <c r="C2347" s="158"/>
      <c r="D2347" s="157"/>
      <c r="E2347" s="226"/>
    </row>
    <row r="2348" spans="2:5" s="159" customFormat="1" ht="15" customHeight="1" x14ac:dyDescent="0.2">
      <c r="B2348" s="158"/>
      <c r="C2348" s="158"/>
      <c r="D2348" s="157"/>
      <c r="E2348" s="226"/>
    </row>
    <row r="2349" spans="2:5" s="159" customFormat="1" ht="15" customHeight="1" x14ac:dyDescent="0.2">
      <c r="B2349" s="158"/>
      <c r="C2349" s="158"/>
      <c r="D2349" s="157"/>
      <c r="E2349" s="226"/>
    </row>
    <row r="2350" spans="2:5" s="159" customFormat="1" ht="15" customHeight="1" x14ac:dyDescent="0.2">
      <c r="B2350" s="158"/>
      <c r="C2350" s="158"/>
      <c r="D2350" s="157"/>
      <c r="E2350" s="226"/>
    </row>
    <row r="2351" spans="2:5" s="159" customFormat="1" ht="15" customHeight="1" x14ac:dyDescent="0.2">
      <c r="B2351" s="158"/>
      <c r="C2351" s="158"/>
      <c r="D2351" s="157"/>
      <c r="E2351" s="226"/>
    </row>
    <row r="2352" spans="2:5" s="159" customFormat="1" ht="15" customHeight="1" x14ac:dyDescent="0.2">
      <c r="B2352" s="158"/>
      <c r="C2352" s="158"/>
      <c r="D2352" s="157"/>
      <c r="E2352" s="226"/>
    </row>
    <row r="2353" spans="2:5" s="159" customFormat="1" ht="15" customHeight="1" x14ac:dyDescent="0.2">
      <c r="B2353" s="158"/>
      <c r="C2353" s="158"/>
      <c r="D2353" s="157"/>
      <c r="E2353" s="226"/>
    </row>
    <row r="2354" spans="2:5" s="159" customFormat="1" ht="15" customHeight="1" x14ac:dyDescent="0.2">
      <c r="B2354" s="158"/>
      <c r="C2354" s="158"/>
      <c r="D2354" s="157"/>
      <c r="E2354" s="226"/>
    </row>
    <row r="2355" spans="2:5" s="159" customFormat="1" ht="15" customHeight="1" x14ac:dyDescent="0.2">
      <c r="B2355" s="158"/>
      <c r="C2355" s="158"/>
      <c r="D2355" s="157"/>
      <c r="E2355" s="226"/>
    </row>
    <row r="2356" spans="2:5" s="159" customFormat="1" ht="15" customHeight="1" x14ac:dyDescent="0.2">
      <c r="B2356" s="158"/>
      <c r="C2356" s="158"/>
      <c r="D2356" s="157"/>
      <c r="E2356" s="226"/>
    </row>
    <row r="2357" spans="2:5" s="159" customFormat="1" ht="15" customHeight="1" x14ac:dyDescent="0.2">
      <c r="B2357" s="158"/>
      <c r="C2357" s="158"/>
      <c r="D2357" s="157"/>
      <c r="E2357" s="226"/>
    </row>
    <row r="2358" spans="2:5" s="159" customFormat="1" ht="15" customHeight="1" x14ac:dyDescent="0.2">
      <c r="B2358" s="158"/>
      <c r="C2358" s="158"/>
      <c r="D2358" s="157"/>
      <c r="E2358" s="226"/>
    </row>
    <row r="2359" spans="2:5" s="159" customFormat="1" ht="15" customHeight="1" x14ac:dyDescent="0.2">
      <c r="B2359" s="158"/>
      <c r="C2359" s="158"/>
      <c r="D2359" s="157"/>
      <c r="E2359" s="226"/>
    </row>
    <row r="2360" spans="2:5" s="159" customFormat="1" ht="15" customHeight="1" x14ac:dyDescent="0.2">
      <c r="B2360" s="158"/>
      <c r="C2360" s="158"/>
      <c r="D2360" s="157"/>
      <c r="E2360" s="226"/>
    </row>
    <row r="2361" spans="2:5" s="159" customFormat="1" ht="15" customHeight="1" x14ac:dyDescent="0.2">
      <c r="B2361" s="158"/>
      <c r="C2361" s="158"/>
      <c r="D2361" s="157"/>
      <c r="E2361" s="226"/>
    </row>
    <row r="2362" spans="2:5" s="159" customFormat="1" ht="15" customHeight="1" x14ac:dyDescent="0.2">
      <c r="B2362" s="158"/>
      <c r="C2362" s="158"/>
      <c r="D2362" s="157"/>
      <c r="E2362" s="226"/>
    </row>
    <row r="2363" spans="2:5" s="159" customFormat="1" ht="15" customHeight="1" x14ac:dyDescent="0.2">
      <c r="B2363" s="158"/>
      <c r="C2363" s="158"/>
      <c r="D2363" s="157"/>
      <c r="E2363" s="226"/>
    </row>
    <row r="2364" spans="2:5" s="159" customFormat="1" ht="15" customHeight="1" x14ac:dyDescent="0.2">
      <c r="B2364" s="158"/>
      <c r="C2364" s="158"/>
      <c r="D2364" s="157"/>
      <c r="E2364" s="226"/>
    </row>
    <row r="2365" spans="2:5" s="159" customFormat="1" ht="15" customHeight="1" x14ac:dyDescent="0.2">
      <c r="B2365" s="158"/>
      <c r="C2365" s="158"/>
      <c r="D2365" s="157"/>
      <c r="E2365" s="226"/>
    </row>
    <row r="2366" spans="2:5" s="159" customFormat="1" ht="15" customHeight="1" x14ac:dyDescent="0.2">
      <c r="B2366" s="158"/>
      <c r="C2366" s="158"/>
      <c r="D2366" s="157"/>
      <c r="E2366" s="226"/>
    </row>
    <row r="2367" spans="2:5" s="159" customFormat="1" ht="15" customHeight="1" x14ac:dyDescent="0.2">
      <c r="B2367" s="158"/>
      <c r="C2367" s="158"/>
      <c r="D2367" s="157"/>
      <c r="E2367" s="226"/>
    </row>
    <row r="2368" spans="2:5" s="159" customFormat="1" ht="15" customHeight="1" x14ac:dyDescent="0.2">
      <c r="B2368" s="158"/>
      <c r="C2368" s="158"/>
      <c r="D2368" s="157"/>
      <c r="E2368" s="226"/>
    </row>
    <row r="2369" spans="2:5" s="159" customFormat="1" ht="15" customHeight="1" x14ac:dyDescent="0.2">
      <c r="B2369" s="158"/>
      <c r="C2369" s="158"/>
      <c r="D2369" s="157"/>
      <c r="E2369" s="226"/>
    </row>
    <row r="2370" spans="2:5" s="159" customFormat="1" ht="15" customHeight="1" x14ac:dyDescent="0.2">
      <c r="B2370" s="158"/>
      <c r="C2370" s="158"/>
      <c r="D2370" s="157"/>
      <c r="E2370" s="226"/>
    </row>
    <row r="2371" spans="2:5" s="159" customFormat="1" ht="15" customHeight="1" x14ac:dyDescent="0.2">
      <c r="B2371" s="158"/>
      <c r="C2371" s="158"/>
      <c r="D2371" s="157"/>
      <c r="E2371" s="226"/>
    </row>
    <row r="2372" spans="2:5" s="159" customFormat="1" ht="15" customHeight="1" x14ac:dyDescent="0.2">
      <c r="B2372" s="158"/>
      <c r="C2372" s="158"/>
      <c r="D2372" s="157"/>
      <c r="E2372" s="226"/>
    </row>
    <row r="2373" spans="2:5" s="159" customFormat="1" ht="15" customHeight="1" x14ac:dyDescent="0.2">
      <c r="B2373" s="158"/>
      <c r="C2373" s="158"/>
      <c r="D2373" s="157"/>
      <c r="E2373" s="226"/>
    </row>
    <row r="2374" spans="2:5" s="159" customFormat="1" ht="15" customHeight="1" x14ac:dyDescent="0.2">
      <c r="B2374" s="158"/>
      <c r="C2374" s="158"/>
      <c r="D2374" s="157"/>
      <c r="E2374" s="226"/>
    </row>
    <row r="2375" spans="2:5" s="159" customFormat="1" ht="15" customHeight="1" x14ac:dyDescent="0.2">
      <c r="B2375" s="158"/>
      <c r="C2375" s="158"/>
      <c r="D2375" s="157"/>
      <c r="E2375" s="226"/>
    </row>
    <row r="2376" spans="2:5" s="159" customFormat="1" ht="15" customHeight="1" x14ac:dyDescent="0.2">
      <c r="B2376" s="158"/>
      <c r="C2376" s="158"/>
      <c r="D2376" s="157"/>
      <c r="E2376" s="226"/>
    </row>
    <row r="2377" spans="2:5" s="159" customFormat="1" ht="15" customHeight="1" x14ac:dyDescent="0.2">
      <c r="B2377" s="158"/>
      <c r="C2377" s="158"/>
      <c r="D2377" s="157"/>
      <c r="E2377" s="226"/>
    </row>
    <row r="2378" spans="2:5" s="159" customFormat="1" ht="15" customHeight="1" x14ac:dyDescent="0.2">
      <c r="B2378" s="158"/>
      <c r="C2378" s="158"/>
      <c r="D2378" s="157"/>
      <c r="E2378" s="226"/>
    </row>
    <row r="2379" spans="2:5" s="159" customFormat="1" ht="15" customHeight="1" x14ac:dyDescent="0.2">
      <c r="B2379" s="158"/>
      <c r="C2379" s="158"/>
      <c r="D2379" s="157"/>
      <c r="E2379" s="226"/>
    </row>
    <row r="2380" spans="2:5" s="159" customFormat="1" ht="15" customHeight="1" x14ac:dyDescent="0.2">
      <c r="B2380" s="158"/>
      <c r="C2380" s="158"/>
      <c r="D2380" s="157"/>
      <c r="E2380" s="226"/>
    </row>
    <row r="2381" spans="2:5" s="159" customFormat="1" ht="15" customHeight="1" x14ac:dyDescent="0.2">
      <c r="B2381" s="158"/>
      <c r="C2381" s="158"/>
      <c r="D2381" s="157"/>
      <c r="E2381" s="226"/>
    </row>
    <row r="2382" spans="2:5" s="159" customFormat="1" ht="15" customHeight="1" x14ac:dyDescent="0.2">
      <c r="B2382" s="158"/>
      <c r="C2382" s="158"/>
      <c r="D2382" s="157"/>
      <c r="E2382" s="226"/>
    </row>
    <row r="2383" spans="2:5" s="159" customFormat="1" ht="15" customHeight="1" x14ac:dyDescent="0.2">
      <c r="B2383" s="158"/>
      <c r="C2383" s="158"/>
      <c r="D2383" s="157"/>
      <c r="E2383" s="226"/>
    </row>
    <row r="2384" spans="2:5" s="159" customFormat="1" ht="15" customHeight="1" x14ac:dyDescent="0.2">
      <c r="B2384" s="158"/>
      <c r="C2384" s="158"/>
      <c r="D2384" s="157"/>
      <c r="E2384" s="226"/>
    </row>
    <row r="2385" spans="2:5" s="159" customFormat="1" ht="15" customHeight="1" x14ac:dyDescent="0.2">
      <c r="B2385" s="158"/>
      <c r="C2385" s="158"/>
      <c r="D2385" s="157"/>
      <c r="E2385" s="226"/>
    </row>
    <row r="2386" spans="2:5" s="159" customFormat="1" ht="15" customHeight="1" x14ac:dyDescent="0.2">
      <c r="B2386" s="158"/>
      <c r="C2386" s="158"/>
      <c r="D2386" s="157"/>
      <c r="E2386" s="226"/>
    </row>
    <row r="2387" spans="2:5" s="159" customFormat="1" ht="15" customHeight="1" x14ac:dyDescent="0.2">
      <c r="B2387" s="158"/>
      <c r="C2387" s="158"/>
      <c r="D2387" s="157"/>
      <c r="E2387" s="226"/>
    </row>
    <row r="2388" spans="2:5" s="159" customFormat="1" ht="15" customHeight="1" x14ac:dyDescent="0.2">
      <c r="B2388" s="158"/>
      <c r="C2388" s="158"/>
      <c r="D2388" s="157"/>
      <c r="E2388" s="226"/>
    </row>
    <row r="2389" spans="2:5" s="159" customFormat="1" ht="15" customHeight="1" x14ac:dyDescent="0.2">
      <c r="B2389" s="158"/>
      <c r="C2389" s="158"/>
      <c r="D2389" s="157"/>
      <c r="E2389" s="226"/>
    </row>
    <row r="2390" spans="2:5" s="159" customFormat="1" ht="15" customHeight="1" x14ac:dyDescent="0.2">
      <c r="B2390" s="158"/>
      <c r="C2390" s="158"/>
      <c r="D2390" s="157"/>
      <c r="E2390" s="226"/>
    </row>
    <row r="2391" spans="2:5" s="159" customFormat="1" ht="15" customHeight="1" x14ac:dyDescent="0.2">
      <c r="B2391" s="158"/>
      <c r="C2391" s="158"/>
      <c r="D2391" s="157"/>
      <c r="E2391" s="226"/>
    </row>
    <row r="2392" spans="2:5" s="159" customFormat="1" ht="15" customHeight="1" x14ac:dyDescent="0.2">
      <c r="B2392" s="158"/>
      <c r="C2392" s="158"/>
      <c r="D2392" s="157"/>
      <c r="E2392" s="226"/>
    </row>
    <row r="2393" spans="2:5" s="159" customFormat="1" ht="15" customHeight="1" x14ac:dyDescent="0.2">
      <c r="B2393" s="158"/>
      <c r="C2393" s="158"/>
      <c r="D2393" s="157"/>
      <c r="E2393" s="226"/>
    </row>
    <row r="2394" spans="2:5" s="159" customFormat="1" ht="15" customHeight="1" x14ac:dyDescent="0.2">
      <c r="B2394" s="158"/>
      <c r="C2394" s="158"/>
      <c r="D2394" s="157"/>
      <c r="E2394" s="226"/>
    </row>
    <row r="2395" spans="2:5" s="159" customFormat="1" ht="15" customHeight="1" x14ac:dyDescent="0.2">
      <c r="B2395" s="158"/>
      <c r="C2395" s="158"/>
      <c r="D2395" s="157"/>
      <c r="E2395" s="226"/>
    </row>
    <row r="2396" spans="2:5" s="159" customFormat="1" ht="15" customHeight="1" x14ac:dyDescent="0.2">
      <c r="B2396" s="158"/>
      <c r="C2396" s="158"/>
      <c r="D2396" s="157"/>
      <c r="E2396" s="226"/>
    </row>
    <row r="2397" spans="2:5" s="159" customFormat="1" ht="15" customHeight="1" x14ac:dyDescent="0.2">
      <c r="B2397" s="158"/>
      <c r="C2397" s="158"/>
      <c r="D2397" s="157"/>
      <c r="E2397" s="226"/>
    </row>
    <row r="2398" spans="2:5" s="159" customFormat="1" ht="15" customHeight="1" x14ac:dyDescent="0.2">
      <c r="B2398" s="158"/>
      <c r="C2398" s="158"/>
      <c r="D2398" s="157"/>
      <c r="E2398" s="226"/>
    </row>
    <row r="2399" spans="2:5" s="159" customFormat="1" ht="15" customHeight="1" x14ac:dyDescent="0.2">
      <c r="B2399" s="158"/>
      <c r="C2399" s="158"/>
      <c r="D2399" s="157"/>
      <c r="E2399" s="226"/>
    </row>
    <row r="2400" spans="2:5" s="159" customFormat="1" ht="15" customHeight="1" x14ac:dyDescent="0.2">
      <c r="B2400" s="158"/>
      <c r="C2400" s="158"/>
      <c r="D2400" s="157"/>
      <c r="E2400" s="226"/>
    </row>
    <row r="2401" spans="2:5" s="159" customFormat="1" ht="15" customHeight="1" x14ac:dyDescent="0.2">
      <c r="B2401" s="158"/>
      <c r="C2401" s="158"/>
      <c r="D2401" s="157"/>
      <c r="E2401" s="226"/>
    </row>
    <row r="2402" spans="2:5" s="159" customFormat="1" ht="15" customHeight="1" x14ac:dyDescent="0.2">
      <c r="B2402" s="158"/>
      <c r="C2402" s="158"/>
      <c r="D2402" s="157"/>
      <c r="E2402" s="226"/>
    </row>
    <row r="2403" spans="2:5" s="159" customFormat="1" ht="15" customHeight="1" x14ac:dyDescent="0.2">
      <c r="B2403" s="158"/>
      <c r="C2403" s="158"/>
      <c r="D2403" s="157"/>
      <c r="E2403" s="226"/>
    </row>
    <row r="2404" spans="2:5" s="159" customFormat="1" ht="15" customHeight="1" x14ac:dyDescent="0.2">
      <c r="B2404" s="158"/>
      <c r="C2404" s="158"/>
      <c r="D2404" s="157"/>
      <c r="E2404" s="226"/>
    </row>
    <row r="2405" spans="2:5" s="159" customFormat="1" ht="15" customHeight="1" x14ac:dyDescent="0.2">
      <c r="B2405" s="158"/>
      <c r="C2405" s="158"/>
      <c r="D2405" s="157"/>
      <c r="E2405" s="226"/>
    </row>
    <row r="2406" spans="2:5" s="159" customFormat="1" ht="15" customHeight="1" x14ac:dyDescent="0.2">
      <c r="B2406" s="158"/>
      <c r="C2406" s="158"/>
      <c r="D2406" s="157"/>
      <c r="E2406" s="226"/>
    </row>
    <row r="2407" spans="2:5" s="159" customFormat="1" ht="15" customHeight="1" x14ac:dyDescent="0.2">
      <c r="B2407" s="158"/>
      <c r="C2407" s="158"/>
      <c r="D2407" s="157"/>
      <c r="E2407" s="226"/>
    </row>
    <row r="2408" spans="2:5" s="159" customFormat="1" ht="15" customHeight="1" x14ac:dyDescent="0.2">
      <c r="B2408" s="158"/>
      <c r="C2408" s="158"/>
      <c r="D2408" s="157"/>
      <c r="E2408" s="226"/>
    </row>
    <row r="2409" spans="2:5" s="159" customFormat="1" ht="15" customHeight="1" x14ac:dyDescent="0.2">
      <c r="B2409" s="158"/>
      <c r="C2409" s="158"/>
      <c r="D2409" s="157"/>
      <c r="E2409" s="226"/>
    </row>
    <row r="2410" spans="2:5" s="159" customFormat="1" ht="15" customHeight="1" x14ac:dyDescent="0.2">
      <c r="B2410" s="158"/>
      <c r="C2410" s="158"/>
      <c r="D2410" s="157"/>
      <c r="E2410" s="226"/>
    </row>
    <row r="2411" spans="2:5" s="159" customFormat="1" ht="15" customHeight="1" x14ac:dyDescent="0.2">
      <c r="B2411" s="158"/>
      <c r="C2411" s="158"/>
      <c r="D2411" s="157"/>
      <c r="E2411" s="226"/>
    </row>
    <row r="2412" spans="2:5" s="159" customFormat="1" ht="15" customHeight="1" x14ac:dyDescent="0.2">
      <c r="B2412" s="158"/>
      <c r="C2412" s="158"/>
      <c r="D2412" s="157"/>
      <c r="E2412" s="226"/>
    </row>
    <row r="2413" spans="2:5" s="159" customFormat="1" ht="15" customHeight="1" x14ac:dyDescent="0.2">
      <c r="B2413" s="158"/>
      <c r="C2413" s="158"/>
      <c r="D2413" s="157"/>
      <c r="E2413" s="226"/>
    </row>
    <row r="2414" spans="2:5" s="159" customFormat="1" ht="15" customHeight="1" x14ac:dyDescent="0.2">
      <c r="B2414" s="158"/>
      <c r="C2414" s="158"/>
      <c r="D2414" s="157"/>
      <c r="E2414" s="226"/>
    </row>
    <row r="2415" spans="2:5" s="159" customFormat="1" ht="15" customHeight="1" x14ac:dyDescent="0.2">
      <c r="B2415" s="158"/>
      <c r="C2415" s="158"/>
      <c r="D2415" s="157"/>
      <c r="E2415" s="226"/>
    </row>
    <row r="2416" spans="2:5" s="159" customFormat="1" ht="15" customHeight="1" x14ac:dyDescent="0.2">
      <c r="B2416" s="158"/>
      <c r="C2416" s="158"/>
      <c r="D2416" s="157"/>
      <c r="E2416" s="226"/>
    </row>
    <row r="2417" spans="2:5" s="159" customFormat="1" ht="15" customHeight="1" x14ac:dyDescent="0.2">
      <c r="B2417" s="158"/>
      <c r="C2417" s="158"/>
      <c r="D2417" s="157"/>
      <c r="E2417" s="226"/>
    </row>
    <row r="2418" spans="2:5" s="159" customFormat="1" ht="15" customHeight="1" x14ac:dyDescent="0.2">
      <c r="B2418" s="158"/>
      <c r="C2418" s="158"/>
      <c r="D2418" s="157"/>
      <c r="E2418" s="226"/>
    </row>
    <row r="2419" spans="2:5" s="159" customFormat="1" ht="15" customHeight="1" x14ac:dyDescent="0.2">
      <c r="B2419" s="158"/>
      <c r="C2419" s="158"/>
      <c r="D2419" s="157"/>
      <c r="E2419" s="226"/>
    </row>
    <row r="2420" spans="2:5" s="159" customFormat="1" ht="15" customHeight="1" x14ac:dyDescent="0.2">
      <c r="B2420" s="158"/>
      <c r="C2420" s="158"/>
      <c r="D2420" s="157"/>
      <c r="E2420" s="226"/>
    </row>
    <row r="2421" spans="2:5" s="159" customFormat="1" ht="15" customHeight="1" x14ac:dyDescent="0.2">
      <c r="B2421" s="158"/>
      <c r="C2421" s="158"/>
      <c r="D2421" s="157"/>
      <c r="E2421" s="226"/>
    </row>
    <row r="2422" spans="2:5" s="159" customFormat="1" ht="15" customHeight="1" x14ac:dyDescent="0.2">
      <c r="B2422" s="158"/>
      <c r="C2422" s="158"/>
      <c r="D2422" s="157"/>
      <c r="E2422" s="226"/>
    </row>
    <row r="2423" spans="2:5" s="159" customFormat="1" ht="15" customHeight="1" x14ac:dyDescent="0.2">
      <c r="B2423" s="158"/>
      <c r="C2423" s="158"/>
      <c r="D2423" s="157"/>
      <c r="E2423" s="226"/>
    </row>
    <row r="2424" spans="2:5" s="159" customFormat="1" ht="15" customHeight="1" x14ac:dyDescent="0.2">
      <c r="B2424" s="158"/>
      <c r="C2424" s="158"/>
      <c r="D2424" s="157"/>
      <c r="E2424" s="226"/>
    </row>
    <row r="2425" spans="2:5" s="159" customFormat="1" ht="15" customHeight="1" x14ac:dyDescent="0.2">
      <c r="B2425" s="158"/>
      <c r="C2425" s="158"/>
      <c r="D2425" s="157"/>
      <c r="E2425" s="226"/>
    </row>
    <row r="2426" spans="2:5" s="159" customFormat="1" ht="15" customHeight="1" x14ac:dyDescent="0.2">
      <c r="B2426" s="158"/>
      <c r="C2426" s="158"/>
      <c r="D2426" s="157"/>
      <c r="E2426" s="226"/>
    </row>
    <row r="2427" spans="2:5" s="159" customFormat="1" ht="15" customHeight="1" x14ac:dyDescent="0.2">
      <c r="B2427" s="158"/>
      <c r="C2427" s="158"/>
      <c r="D2427" s="157"/>
      <c r="E2427" s="226"/>
    </row>
    <row r="2428" spans="2:5" s="159" customFormat="1" ht="15" customHeight="1" x14ac:dyDescent="0.2">
      <c r="B2428" s="158"/>
      <c r="C2428" s="158"/>
      <c r="D2428" s="157"/>
      <c r="E2428" s="226"/>
    </row>
    <row r="2429" spans="2:5" s="159" customFormat="1" ht="15" customHeight="1" x14ac:dyDescent="0.2">
      <c r="B2429" s="158"/>
      <c r="C2429" s="158"/>
      <c r="D2429" s="157"/>
      <c r="E2429" s="226"/>
    </row>
    <row r="2430" spans="2:5" s="159" customFormat="1" ht="15" customHeight="1" x14ac:dyDescent="0.2">
      <c r="B2430" s="158"/>
      <c r="C2430" s="158"/>
      <c r="D2430" s="157"/>
      <c r="E2430" s="226"/>
    </row>
    <row r="2431" spans="2:5" s="159" customFormat="1" ht="15" customHeight="1" x14ac:dyDescent="0.2">
      <c r="B2431" s="158"/>
      <c r="C2431" s="158"/>
      <c r="D2431" s="157"/>
      <c r="E2431" s="226"/>
    </row>
    <row r="2432" spans="2:5" s="159" customFormat="1" ht="15" customHeight="1" x14ac:dyDescent="0.2">
      <c r="B2432" s="158"/>
      <c r="C2432" s="158"/>
      <c r="D2432" s="157"/>
      <c r="E2432" s="226"/>
    </row>
    <row r="2433" spans="2:5" s="159" customFormat="1" ht="15" customHeight="1" x14ac:dyDescent="0.2">
      <c r="B2433" s="158"/>
      <c r="C2433" s="158"/>
      <c r="D2433" s="157"/>
      <c r="E2433" s="226"/>
    </row>
    <row r="2434" spans="2:5" s="159" customFormat="1" ht="15" customHeight="1" x14ac:dyDescent="0.2">
      <c r="B2434" s="158"/>
      <c r="C2434" s="158"/>
      <c r="D2434" s="157"/>
      <c r="E2434" s="226"/>
    </row>
    <row r="2435" spans="2:5" s="159" customFormat="1" ht="15" customHeight="1" x14ac:dyDescent="0.2">
      <c r="B2435" s="158"/>
      <c r="C2435" s="158"/>
      <c r="D2435" s="157"/>
      <c r="E2435" s="226"/>
    </row>
    <row r="2436" spans="2:5" s="159" customFormat="1" ht="15" customHeight="1" x14ac:dyDescent="0.2">
      <c r="B2436" s="158"/>
      <c r="C2436" s="158"/>
      <c r="D2436" s="157"/>
      <c r="E2436" s="226"/>
    </row>
    <row r="2437" spans="2:5" s="159" customFormat="1" ht="15" customHeight="1" x14ac:dyDescent="0.2">
      <c r="B2437" s="158"/>
      <c r="C2437" s="158"/>
      <c r="D2437" s="157"/>
      <c r="E2437" s="226"/>
    </row>
    <row r="2438" spans="2:5" s="159" customFormat="1" ht="15" customHeight="1" x14ac:dyDescent="0.2">
      <c r="B2438" s="158"/>
      <c r="C2438" s="158"/>
      <c r="D2438" s="157"/>
      <c r="E2438" s="226"/>
    </row>
    <row r="2439" spans="2:5" s="159" customFormat="1" ht="15" customHeight="1" x14ac:dyDescent="0.2">
      <c r="B2439" s="158"/>
      <c r="C2439" s="158"/>
      <c r="D2439" s="157"/>
      <c r="E2439" s="226"/>
    </row>
    <row r="2440" spans="2:5" s="159" customFormat="1" ht="15" customHeight="1" x14ac:dyDescent="0.2">
      <c r="B2440" s="158"/>
      <c r="C2440" s="158"/>
      <c r="D2440" s="157"/>
      <c r="E2440" s="226"/>
    </row>
    <row r="2441" spans="2:5" s="159" customFormat="1" ht="15" customHeight="1" x14ac:dyDescent="0.2">
      <c r="B2441" s="158"/>
      <c r="C2441" s="158"/>
      <c r="D2441" s="157"/>
      <c r="E2441" s="226"/>
    </row>
    <row r="2442" spans="2:5" s="159" customFormat="1" ht="15" customHeight="1" x14ac:dyDescent="0.2">
      <c r="B2442" s="158"/>
      <c r="C2442" s="158"/>
      <c r="D2442" s="157"/>
      <c r="E2442" s="226"/>
    </row>
    <row r="2443" spans="2:5" s="159" customFormat="1" ht="15" customHeight="1" x14ac:dyDescent="0.2">
      <c r="B2443" s="158"/>
      <c r="C2443" s="158"/>
      <c r="D2443" s="157"/>
      <c r="E2443" s="226"/>
    </row>
    <row r="2444" spans="2:5" s="159" customFormat="1" ht="15" customHeight="1" x14ac:dyDescent="0.2">
      <c r="B2444" s="158"/>
      <c r="C2444" s="158"/>
      <c r="D2444" s="157"/>
      <c r="E2444" s="226"/>
    </row>
    <row r="2445" spans="2:5" s="159" customFormat="1" ht="15" customHeight="1" x14ac:dyDescent="0.2">
      <c r="B2445" s="158"/>
      <c r="C2445" s="158"/>
      <c r="D2445" s="157"/>
      <c r="E2445" s="226"/>
    </row>
    <row r="2446" spans="2:5" s="159" customFormat="1" ht="15" customHeight="1" x14ac:dyDescent="0.2">
      <c r="B2446" s="158"/>
      <c r="C2446" s="158"/>
      <c r="D2446" s="157"/>
      <c r="E2446" s="226"/>
    </row>
    <row r="2447" spans="2:5" s="159" customFormat="1" ht="15" customHeight="1" x14ac:dyDescent="0.2">
      <c r="B2447" s="158"/>
      <c r="C2447" s="158"/>
      <c r="D2447" s="157"/>
      <c r="E2447" s="226"/>
    </row>
    <row r="2448" spans="2:5" s="159" customFormat="1" ht="15" customHeight="1" x14ac:dyDescent="0.2">
      <c r="B2448" s="158"/>
      <c r="C2448" s="158"/>
      <c r="D2448" s="157"/>
      <c r="E2448" s="226"/>
    </row>
    <row r="2449" spans="2:5" s="159" customFormat="1" ht="15" customHeight="1" x14ac:dyDescent="0.2">
      <c r="B2449" s="158"/>
      <c r="C2449" s="158"/>
      <c r="D2449" s="157"/>
      <c r="E2449" s="226"/>
    </row>
    <row r="2450" spans="2:5" s="159" customFormat="1" ht="15" customHeight="1" x14ac:dyDescent="0.2">
      <c r="B2450" s="158"/>
      <c r="C2450" s="158"/>
      <c r="D2450" s="157"/>
      <c r="E2450" s="226"/>
    </row>
    <row r="2451" spans="2:5" s="159" customFormat="1" ht="15" customHeight="1" x14ac:dyDescent="0.2">
      <c r="B2451" s="158"/>
      <c r="C2451" s="158"/>
      <c r="D2451" s="157"/>
      <c r="E2451" s="226"/>
    </row>
    <row r="2452" spans="2:5" s="159" customFormat="1" ht="15" customHeight="1" x14ac:dyDescent="0.2">
      <c r="B2452" s="158"/>
      <c r="C2452" s="158"/>
      <c r="D2452" s="157"/>
      <c r="E2452" s="226"/>
    </row>
    <row r="2453" spans="2:5" s="159" customFormat="1" ht="15" customHeight="1" x14ac:dyDescent="0.2">
      <c r="B2453" s="158"/>
      <c r="C2453" s="158"/>
      <c r="D2453" s="157"/>
      <c r="E2453" s="226"/>
    </row>
    <row r="2454" spans="2:5" s="159" customFormat="1" ht="15" customHeight="1" x14ac:dyDescent="0.2">
      <c r="B2454" s="158"/>
      <c r="C2454" s="158"/>
      <c r="D2454" s="157"/>
      <c r="E2454" s="226"/>
    </row>
    <row r="2455" spans="2:5" s="159" customFormat="1" ht="15" customHeight="1" x14ac:dyDescent="0.2">
      <c r="B2455" s="158"/>
      <c r="C2455" s="158"/>
      <c r="D2455" s="157"/>
      <c r="E2455" s="226"/>
    </row>
    <row r="2456" spans="2:5" s="159" customFormat="1" ht="15" customHeight="1" x14ac:dyDescent="0.2">
      <c r="B2456" s="158"/>
      <c r="C2456" s="158"/>
      <c r="D2456" s="157"/>
      <c r="E2456" s="226"/>
    </row>
    <row r="2457" spans="2:5" s="159" customFormat="1" ht="15" customHeight="1" x14ac:dyDescent="0.2">
      <c r="B2457" s="158"/>
      <c r="C2457" s="158"/>
      <c r="D2457" s="157"/>
      <c r="E2457" s="226"/>
    </row>
    <row r="2458" spans="2:5" s="159" customFormat="1" ht="15" customHeight="1" x14ac:dyDescent="0.2">
      <c r="B2458" s="158"/>
      <c r="C2458" s="158"/>
      <c r="D2458" s="157"/>
      <c r="E2458" s="226"/>
    </row>
    <row r="2459" spans="2:5" s="159" customFormat="1" ht="15" customHeight="1" x14ac:dyDescent="0.2">
      <c r="B2459" s="158"/>
      <c r="C2459" s="158"/>
      <c r="D2459" s="157"/>
      <c r="E2459" s="226"/>
    </row>
    <row r="2460" spans="2:5" s="159" customFormat="1" ht="15" customHeight="1" x14ac:dyDescent="0.2">
      <c r="B2460" s="158"/>
      <c r="C2460" s="158"/>
      <c r="D2460" s="157"/>
      <c r="E2460" s="226"/>
    </row>
    <row r="2461" spans="2:5" s="159" customFormat="1" ht="15" customHeight="1" x14ac:dyDescent="0.2">
      <c r="B2461" s="158"/>
      <c r="C2461" s="158"/>
      <c r="D2461" s="157"/>
      <c r="E2461" s="226"/>
    </row>
    <row r="2462" spans="2:5" s="159" customFormat="1" ht="15" customHeight="1" x14ac:dyDescent="0.2">
      <c r="B2462" s="158"/>
      <c r="C2462" s="158"/>
      <c r="D2462" s="157"/>
      <c r="E2462" s="226"/>
    </row>
    <row r="2463" spans="2:5" s="159" customFormat="1" ht="15" customHeight="1" x14ac:dyDescent="0.2">
      <c r="B2463" s="158"/>
      <c r="C2463" s="158"/>
      <c r="D2463" s="157"/>
      <c r="E2463" s="226"/>
    </row>
    <row r="2464" spans="2:5" s="159" customFormat="1" ht="15" customHeight="1" x14ac:dyDescent="0.2">
      <c r="B2464" s="158"/>
      <c r="C2464" s="158"/>
      <c r="D2464" s="157"/>
      <c r="E2464" s="226"/>
    </row>
    <row r="2465" spans="2:5" s="159" customFormat="1" ht="15" customHeight="1" x14ac:dyDescent="0.2">
      <c r="B2465" s="158"/>
      <c r="C2465" s="158"/>
      <c r="D2465" s="157"/>
      <c r="E2465" s="226"/>
    </row>
    <row r="2466" spans="2:5" s="159" customFormat="1" ht="15" customHeight="1" x14ac:dyDescent="0.2">
      <c r="B2466" s="158"/>
      <c r="C2466" s="158"/>
      <c r="D2466" s="157"/>
      <c r="E2466" s="226"/>
    </row>
    <row r="2467" spans="2:5" s="159" customFormat="1" ht="15" customHeight="1" x14ac:dyDescent="0.2">
      <c r="B2467" s="158"/>
      <c r="C2467" s="158"/>
      <c r="D2467" s="157"/>
      <c r="E2467" s="226"/>
    </row>
    <row r="2468" spans="2:5" s="159" customFormat="1" ht="15" customHeight="1" x14ac:dyDescent="0.2">
      <c r="B2468" s="158"/>
      <c r="C2468" s="158"/>
      <c r="D2468" s="157"/>
      <c r="E2468" s="226"/>
    </row>
    <row r="2469" spans="2:5" s="159" customFormat="1" ht="15" customHeight="1" x14ac:dyDescent="0.2">
      <c r="B2469" s="158"/>
      <c r="C2469" s="158"/>
      <c r="D2469" s="157"/>
      <c r="E2469" s="226"/>
    </row>
    <row r="2470" spans="2:5" s="159" customFormat="1" ht="15" customHeight="1" x14ac:dyDescent="0.2">
      <c r="B2470" s="158"/>
      <c r="C2470" s="158"/>
      <c r="D2470" s="157"/>
      <c r="E2470" s="226"/>
    </row>
    <row r="2471" spans="2:5" s="159" customFormat="1" ht="15" customHeight="1" x14ac:dyDescent="0.2">
      <c r="B2471" s="158"/>
      <c r="C2471" s="158"/>
      <c r="D2471" s="157"/>
      <c r="E2471" s="226"/>
    </row>
    <row r="2472" spans="2:5" s="159" customFormat="1" ht="15" customHeight="1" x14ac:dyDescent="0.2">
      <c r="B2472" s="158"/>
      <c r="C2472" s="158"/>
      <c r="D2472" s="157"/>
      <c r="E2472" s="226"/>
    </row>
    <row r="2473" spans="2:5" s="159" customFormat="1" ht="15" customHeight="1" x14ac:dyDescent="0.2">
      <c r="B2473" s="158"/>
      <c r="C2473" s="158"/>
      <c r="D2473" s="157"/>
      <c r="E2473" s="226"/>
    </row>
    <row r="2474" spans="2:5" s="159" customFormat="1" ht="15" customHeight="1" x14ac:dyDescent="0.2">
      <c r="B2474" s="158"/>
      <c r="C2474" s="158"/>
      <c r="D2474" s="157"/>
      <c r="E2474" s="226"/>
    </row>
    <row r="2475" spans="2:5" s="159" customFormat="1" ht="15" customHeight="1" x14ac:dyDescent="0.2">
      <c r="B2475" s="158"/>
      <c r="C2475" s="158"/>
      <c r="D2475" s="157"/>
      <c r="E2475" s="226"/>
    </row>
    <row r="2476" spans="2:5" s="159" customFormat="1" ht="15" customHeight="1" x14ac:dyDescent="0.2">
      <c r="B2476" s="158"/>
      <c r="C2476" s="158"/>
      <c r="D2476" s="157"/>
      <c r="E2476" s="226"/>
    </row>
    <row r="2477" spans="2:5" s="159" customFormat="1" ht="15" customHeight="1" x14ac:dyDescent="0.2">
      <c r="B2477" s="158"/>
      <c r="C2477" s="158"/>
      <c r="D2477" s="157"/>
      <c r="E2477" s="226"/>
    </row>
    <row r="2478" spans="2:5" s="159" customFormat="1" ht="15" customHeight="1" x14ac:dyDescent="0.2">
      <c r="B2478" s="158"/>
      <c r="C2478" s="158"/>
      <c r="D2478" s="157"/>
      <c r="E2478" s="226"/>
    </row>
    <row r="2479" spans="2:5" s="159" customFormat="1" ht="15" customHeight="1" x14ac:dyDescent="0.2">
      <c r="B2479" s="158"/>
      <c r="C2479" s="158"/>
      <c r="D2479" s="157"/>
      <c r="E2479" s="226"/>
    </row>
    <row r="2480" spans="2:5" s="159" customFormat="1" ht="15" customHeight="1" x14ac:dyDescent="0.2">
      <c r="B2480" s="158"/>
      <c r="C2480" s="158"/>
      <c r="D2480" s="157"/>
      <c r="E2480" s="226"/>
    </row>
    <row r="2481" spans="2:5" s="159" customFormat="1" ht="15" customHeight="1" x14ac:dyDescent="0.2">
      <c r="B2481" s="158"/>
      <c r="C2481" s="158"/>
      <c r="D2481" s="157"/>
      <c r="E2481" s="226"/>
    </row>
    <row r="2482" spans="2:5" s="159" customFormat="1" ht="15" customHeight="1" x14ac:dyDescent="0.2">
      <c r="B2482" s="158"/>
      <c r="C2482" s="158"/>
      <c r="D2482" s="157"/>
      <c r="E2482" s="226"/>
    </row>
    <row r="2483" spans="2:5" s="159" customFormat="1" ht="15" customHeight="1" x14ac:dyDescent="0.2">
      <c r="B2483" s="158"/>
      <c r="C2483" s="158"/>
      <c r="D2483" s="157"/>
      <c r="E2483" s="226"/>
    </row>
    <row r="2484" spans="2:5" s="159" customFormat="1" ht="15" customHeight="1" x14ac:dyDescent="0.2">
      <c r="B2484" s="158"/>
      <c r="C2484" s="158"/>
      <c r="D2484" s="157"/>
      <c r="E2484" s="226"/>
    </row>
    <row r="2485" spans="2:5" s="159" customFormat="1" ht="15" customHeight="1" x14ac:dyDescent="0.2">
      <c r="B2485" s="158"/>
      <c r="C2485" s="158"/>
      <c r="D2485" s="157"/>
      <c r="E2485" s="226"/>
    </row>
    <row r="2486" spans="2:5" s="159" customFormat="1" ht="15" customHeight="1" x14ac:dyDescent="0.2">
      <c r="B2486" s="158"/>
      <c r="C2486" s="158"/>
      <c r="D2486" s="157"/>
      <c r="E2486" s="226"/>
    </row>
    <row r="2487" spans="2:5" s="159" customFormat="1" ht="15" customHeight="1" x14ac:dyDescent="0.2">
      <c r="B2487" s="158"/>
      <c r="C2487" s="158"/>
      <c r="D2487" s="157"/>
      <c r="E2487" s="226"/>
    </row>
    <row r="2488" spans="2:5" s="159" customFormat="1" ht="15" customHeight="1" x14ac:dyDescent="0.2">
      <c r="B2488" s="158"/>
      <c r="C2488" s="158"/>
      <c r="D2488" s="157"/>
      <c r="E2488" s="226"/>
    </row>
    <row r="2489" spans="2:5" s="159" customFormat="1" ht="15" customHeight="1" x14ac:dyDescent="0.2">
      <c r="B2489" s="158"/>
      <c r="C2489" s="158"/>
      <c r="D2489" s="157"/>
      <c r="E2489" s="226"/>
    </row>
    <row r="2490" spans="2:5" s="159" customFormat="1" ht="15" customHeight="1" x14ac:dyDescent="0.2">
      <c r="B2490" s="158"/>
      <c r="C2490" s="158"/>
      <c r="D2490" s="157"/>
      <c r="E2490" s="226"/>
    </row>
    <row r="2491" spans="2:5" s="159" customFormat="1" ht="15" customHeight="1" x14ac:dyDescent="0.2">
      <c r="B2491" s="158"/>
      <c r="C2491" s="158"/>
      <c r="D2491" s="157"/>
      <c r="E2491" s="226"/>
    </row>
    <row r="2492" spans="2:5" s="159" customFormat="1" ht="15" customHeight="1" x14ac:dyDescent="0.2">
      <c r="B2492" s="158"/>
      <c r="C2492" s="158"/>
      <c r="D2492" s="157"/>
      <c r="E2492" s="226"/>
    </row>
    <row r="2493" spans="2:5" s="159" customFormat="1" ht="15" customHeight="1" x14ac:dyDescent="0.2">
      <c r="B2493" s="158"/>
      <c r="C2493" s="158"/>
      <c r="D2493" s="157"/>
      <c r="E2493" s="226"/>
    </row>
    <row r="2494" spans="2:5" s="159" customFormat="1" ht="15" customHeight="1" x14ac:dyDescent="0.2">
      <c r="B2494" s="158"/>
      <c r="C2494" s="158"/>
      <c r="D2494" s="157"/>
      <c r="E2494" s="226"/>
    </row>
    <row r="2495" spans="2:5" s="159" customFormat="1" ht="15" customHeight="1" x14ac:dyDescent="0.2">
      <c r="B2495" s="158"/>
      <c r="C2495" s="158"/>
      <c r="D2495" s="157"/>
      <c r="E2495" s="226"/>
    </row>
    <row r="2496" spans="2:5" s="159" customFormat="1" ht="15" customHeight="1" x14ac:dyDescent="0.2">
      <c r="B2496" s="158"/>
      <c r="C2496" s="158"/>
      <c r="D2496" s="157"/>
      <c r="E2496" s="226"/>
    </row>
    <row r="2497" spans="2:5" s="159" customFormat="1" ht="15" customHeight="1" x14ac:dyDescent="0.2">
      <c r="B2497" s="158"/>
      <c r="C2497" s="158"/>
      <c r="D2497" s="157"/>
      <c r="E2497" s="226"/>
    </row>
    <row r="2498" spans="2:5" s="159" customFormat="1" ht="15" customHeight="1" x14ac:dyDescent="0.2">
      <c r="B2498" s="158"/>
      <c r="C2498" s="158"/>
      <c r="D2498" s="157"/>
      <c r="E2498" s="226"/>
    </row>
    <row r="2499" spans="2:5" s="159" customFormat="1" ht="15" customHeight="1" x14ac:dyDescent="0.2">
      <c r="B2499" s="158"/>
      <c r="C2499" s="158"/>
      <c r="D2499" s="157"/>
      <c r="E2499" s="226"/>
    </row>
    <row r="2500" spans="2:5" s="159" customFormat="1" ht="15" customHeight="1" x14ac:dyDescent="0.2">
      <c r="B2500" s="158"/>
      <c r="C2500" s="158"/>
      <c r="D2500" s="157"/>
      <c r="E2500" s="226"/>
    </row>
    <row r="2501" spans="2:5" s="159" customFormat="1" ht="15" customHeight="1" x14ac:dyDescent="0.2">
      <c r="B2501" s="158"/>
      <c r="C2501" s="158"/>
      <c r="D2501" s="157"/>
      <c r="E2501" s="226"/>
    </row>
    <row r="2502" spans="2:5" s="159" customFormat="1" ht="15" customHeight="1" x14ac:dyDescent="0.2">
      <c r="B2502" s="158"/>
      <c r="C2502" s="158"/>
      <c r="D2502" s="157"/>
      <c r="E2502" s="226"/>
    </row>
    <row r="2503" spans="2:5" s="159" customFormat="1" ht="15" customHeight="1" x14ac:dyDescent="0.2">
      <c r="B2503" s="158"/>
      <c r="C2503" s="158"/>
      <c r="D2503" s="157"/>
      <c r="E2503" s="226"/>
    </row>
    <row r="2504" spans="2:5" s="159" customFormat="1" ht="15" customHeight="1" x14ac:dyDescent="0.2">
      <c r="B2504" s="158"/>
      <c r="C2504" s="158"/>
      <c r="D2504" s="157"/>
      <c r="E2504" s="226"/>
    </row>
    <row r="2505" spans="2:5" s="159" customFormat="1" ht="15" customHeight="1" x14ac:dyDescent="0.2">
      <c r="B2505" s="158"/>
      <c r="C2505" s="158"/>
      <c r="D2505" s="157"/>
      <c r="E2505" s="226"/>
    </row>
    <row r="2506" spans="2:5" s="159" customFormat="1" ht="15" customHeight="1" x14ac:dyDescent="0.2">
      <c r="B2506" s="158"/>
      <c r="C2506" s="158"/>
      <c r="D2506" s="157"/>
      <c r="E2506" s="226"/>
    </row>
    <row r="2507" spans="2:5" s="159" customFormat="1" ht="15" customHeight="1" x14ac:dyDescent="0.2">
      <c r="B2507" s="158"/>
      <c r="C2507" s="158"/>
      <c r="D2507" s="157"/>
      <c r="E2507" s="226"/>
    </row>
    <row r="2508" spans="2:5" s="159" customFormat="1" ht="15" customHeight="1" x14ac:dyDescent="0.2">
      <c r="B2508" s="158"/>
      <c r="C2508" s="158"/>
      <c r="D2508" s="157"/>
      <c r="E2508" s="226"/>
    </row>
    <row r="2509" spans="2:5" s="159" customFormat="1" ht="15" customHeight="1" x14ac:dyDescent="0.2">
      <c r="B2509" s="158"/>
      <c r="C2509" s="158"/>
      <c r="D2509" s="157"/>
      <c r="E2509" s="226"/>
    </row>
    <row r="2510" spans="2:5" s="159" customFormat="1" ht="15" customHeight="1" x14ac:dyDescent="0.2">
      <c r="B2510" s="158"/>
      <c r="C2510" s="158"/>
      <c r="D2510" s="157"/>
      <c r="E2510" s="226"/>
    </row>
    <row r="2511" spans="2:5" s="159" customFormat="1" ht="15" customHeight="1" x14ac:dyDescent="0.2">
      <c r="B2511" s="158"/>
      <c r="C2511" s="158"/>
      <c r="D2511" s="157"/>
      <c r="E2511" s="226"/>
    </row>
    <row r="2512" spans="2:5" s="159" customFormat="1" ht="15" customHeight="1" x14ac:dyDescent="0.2">
      <c r="B2512" s="158"/>
      <c r="C2512" s="158"/>
      <c r="D2512" s="157"/>
      <c r="E2512" s="226"/>
    </row>
    <row r="2513" spans="2:5" s="159" customFormat="1" ht="15" customHeight="1" x14ac:dyDescent="0.2">
      <c r="B2513" s="158"/>
      <c r="C2513" s="158"/>
      <c r="D2513" s="157"/>
      <c r="E2513" s="226"/>
    </row>
    <row r="2514" spans="2:5" s="159" customFormat="1" ht="15" customHeight="1" x14ac:dyDescent="0.2">
      <c r="B2514" s="158"/>
      <c r="C2514" s="158"/>
      <c r="D2514" s="157"/>
      <c r="E2514" s="226"/>
    </row>
    <row r="2515" spans="2:5" s="159" customFormat="1" ht="15" customHeight="1" x14ac:dyDescent="0.2">
      <c r="B2515" s="158"/>
      <c r="C2515" s="158"/>
      <c r="D2515" s="157"/>
      <c r="E2515" s="226"/>
    </row>
    <row r="2516" spans="2:5" s="159" customFormat="1" ht="15" customHeight="1" x14ac:dyDescent="0.2">
      <c r="B2516" s="158"/>
      <c r="C2516" s="158"/>
      <c r="D2516" s="157"/>
      <c r="E2516" s="226"/>
    </row>
    <row r="2517" spans="2:5" s="159" customFormat="1" ht="15" customHeight="1" x14ac:dyDescent="0.2">
      <c r="B2517" s="158"/>
      <c r="C2517" s="158"/>
      <c r="D2517" s="157"/>
      <c r="E2517" s="226"/>
    </row>
    <row r="2518" spans="2:5" s="159" customFormat="1" ht="15" customHeight="1" x14ac:dyDescent="0.2">
      <c r="B2518" s="158"/>
      <c r="C2518" s="158"/>
      <c r="D2518" s="157"/>
      <c r="E2518" s="226"/>
    </row>
    <row r="2519" spans="2:5" s="159" customFormat="1" ht="15" customHeight="1" x14ac:dyDescent="0.2">
      <c r="B2519" s="158"/>
      <c r="C2519" s="158"/>
      <c r="D2519" s="157"/>
      <c r="E2519" s="226"/>
    </row>
    <row r="2520" spans="2:5" s="159" customFormat="1" ht="15" customHeight="1" x14ac:dyDescent="0.2">
      <c r="B2520" s="158"/>
      <c r="C2520" s="158"/>
      <c r="D2520" s="157"/>
      <c r="E2520" s="226"/>
    </row>
    <row r="2521" spans="2:5" s="159" customFormat="1" ht="15" customHeight="1" x14ac:dyDescent="0.2">
      <c r="B2521" s="158"/>
      <c r="C2521" s="158"/>
      <c r="D2521" s="157"/>
      <c r="E2521" s="226"/>
    </row>
    <row r="2522" spans="2:5" s="159" customFormat="1" ht="15" customHeight="1" x14ac:dyDescent="0.2">
      <c r="B2522" s="158"/>
      <c r="C2522" s="158"/>
      <c r="D2522" s="157"/>
      <c r="E2522" s="226"/>
    </row>
    <row r="2523" spans="2:5" s="159" customFormat="1" ht="15" customHeight="1" x14ac:dyDescent="0.2">
      <c r="B2523" s="158"/>
      <c r="C2523" s="158"/>
      <c r="D2523" s="157"/>
      <c r="E2523" s="226"/>
    </row>
    <row r="2524" spans="2:5" s="159" customFormat="1" ht="15" customHeight="1" x14ac:dyDescent="0.2">
      <c r="B2524" s="158"/>
      <c r="C2524" s="158"/>
      <c r="D2524" s="157"/>
      <c r="E2524" s="226"/>
    </row>
    <row r="2525" spans="2:5" s="159" customFormat="1" ht="15" customHeight="1" x14ac:dyDescent="0.2">
      <c r="B2525" s="158"/>
      <c r="C2525" s="158"/>
      <c r="D2525" s="157"/>
      <c r="E2525" s="226"/>
    </row>
    <row r="2526" spans="2:5" s="159" customFormat="1" ht="15" customHeight="1" x14ac:dyDescent="0.2">
      <c r="B2526" s="158"/>
      <c r="C2526" s="158"/>
      <c r="D2526" s="157"/>
      <c r="E2526" s="226"/>
    </row>
    <row r="2527" spans="2:5" s="159" customFormat="1" ht="15" customHeight="1" x14ac:dyDescent="0.2">
      <c r="B2527" s="158"/>
      <c r="C2527" s="158"/>
      <c r="D2527" s="157"/>
      <c r="E2527" s="226"/>
    </row>
    <row r="2528" spans="2:5" s="159" customFormat="1" ht="15" customHeight="1" x14ac:dyDescent="0.2">
      <c r="B2528" s="158"/>
      <c r="C2528" s="158"/>
      <c r="D2528" s="157"/>
      <c r="E2528" s="226"/>
    </row>
    <row r="2529" spans="2:5" s="159" customFormat="1" ht="15" customHeight="1" x14ac:dyDescent="0.2">
      <c r="B2529" s="158"/>
      <c r="C2529" s="158"/>
      <c r="D2529" s="157"/>
      <c r="E2529" s="226"/>
    </row>
    <row r="2530" spans="2:5" s="159" customFormat="1" ht="15" customHeight="1" x14ac:dyDescent="0.2">
      <c r="B2530" s="158"/>
      <c r="C2530" s="158"/>
      <c r="D2530" s="157"/>
      <c r="E2530" s="226"/>
    </row>
    <row r="2531" spans="2:5" s="159" customFormat="1" ht="15" customHeight="1" x14ac:dyDescent="0.2">
      <c r="B2531" s="158"/>
      <c r="C2531" s="158"/>
      <c r="D2531" s="157"/>
      <c r="E2531" s="226"/>
    </row>
    <row r="2532" spans="2:5" s="159" customFormat="1" ht="15" customHeight="1" x14ac:dyDescent="0.2">
      <c r="B2532" s="158"/>
      <c r="C2532" s="158"/>
      <c r="D2532" s="157"/>
      <c r="E2532" s="226"/>
    </row>
    <row r="2533" spans="2:5" s="159" customFormat="1" ht="15" customHeight="1" x14ac:dyDescent="0.2">
      <c r="B2533" s="158"/>
      <c r="C2533" s="158"/>
      <c r="D2533" s="157"/>
      <c r="E2533" s="226"/>
    </row>
    <row r="2534" spans="2:5" s="159" customFormat="1" ht="15" customHeight="1" x14ac:dyDescent="0.2">
      <c r="B2534" s="158"/>
      <c r="C2534" s="158"/>
      <c r="D2534" s="157"/>
      <c r="E2534" s="226"/>
    </row>
    <row r="2535" spans="2:5" s="159" customFormat="1" ht="15" customHeight="1" x14ac:dyDescent="0.2">
      <c r="B2535" s="158"/>
      <c r="C2535" s="158"/>
      <c r="D2535" s="157"/>
      <c r="E2535" s="226"/>
    </row>
    <row r="2536" spans="2:5" s="159" customFormat="1" ht="15" customHeight="1" x14ac:dyDescent="0.2">
      <c r="B2536" s="158"/>
      <c r="C2536" s="158"/>
      <c r="D2536" s="157"/>
      <c r="E2536" s="226"/>
    </row>
    <row r="2537" spans="2:5" s="159" customFormat="1" ht="15" customHeight="1" x14ac:dyDescent="0.2">
      <c r="B2537" s="158"/>
      <c r="C2537" s="158"/>
      <c r="D2537" s="157"/>
      <c r="E2537" s="226"/>
    </row>
    <row r="2538" spans="2:5" s="159" customFormat="1" ht="15" customHeight="1" x14ac:dyDescent="0.2">
      <c r="B2538" s="158"/>
      <c r="C2538" s="158"/>
      <c r="D2538" s="157"/>
      <c r="E2538" s="226"/>
    </row>
    <row r="2539" spans="2:5" s="159" customFormat="1" ht="15" customHeight="1" x14ac:dyDescent="0.2">
      <c r="B2539" s="158"/>
      <c r="C2539" s="158"/>
      <c r="D2539" s="157"/>
      <c r="E2539" s="226"/>
    </row>
    <row r="2540" spans="2:5" s="159" customFormat="1" ht="15" customHeight="1" x14ac:dyDescent="0.2">
      <c r="B2540" s="158"/>
      <c r="C2540" s="158"/>
      <c r="D2540" s="157"/>
      <c r="E2540" s="226"/>
    </row>
    <row r="2541" spans="2:5" s="159" customFormat="1" ht="15" customHeight="1" x14ac:dyDescent="0.2">
      <c r="B2541" s="158"/>
      <c r="C2541" s="158"/>
      <c r="D2541" s="157"/>
      <c r="E2541" s="226"/>
    </row>
    <row r="2542" spans="2:5" s="159" customFormat="1" ht="15" customHeight="1" x14ac:dyDescent="0.2">
      <c r="B2542" s="158"/>
      <c r="C2542" s="158"/>
      <c r="D2542" s="157"/>
      <c r="E2542" s="226"/>
    </row>
    <row r="2543" spans="2:5" s="159" customFormat="1" ht="15" customHeight="1" x14ac:dyDescent="0.2">
      <c r="B2543" s="158"/>
      <c r="C2543" s="158"/>
      <c r="D2543" s="157"/>
      <c r="E2543" s="226"/>
    </row>
    <row r="2544" spans="2:5" s="159" customFormat="1" ht="15" customHeight="1" x14ac:dyDescent="0.2">
      <c r="B2544" s="158"/>
      <c r="C2544" s="158"/>
      <c r="D2544" s="157"/>
      <c r="E2544" s="226"/>
    </row>
    <row r="2545" spans="2:5" s="159" customFormat="1" ht="15" customHeight="1" x14ac:dyDescent="0.2">
      <c r="B2545" s="158"/>
      <c r="C2545" s="158"/>
      <c r="D2545" s="157"/>
      <c r="E2545" s="226"/>
    </row>
    <row r="2546" spans="2:5" s="159" customFormat="1" ht="15" customHeight="1" x14ac:dyDescent="0.2">
      <c r="B2546" s="158"/>
      <c r="C2546" s="158"/>
      <c r="D2546" s="157"/>
      <c r="E2546" s="226"/>
    </row>
    <row r="2547" spans="2:5" s="159" customFormat="1" ht="15" customHeight="1" x14ac:dyDescent="0.2">
      <c r="B2547" s="158"/>
      <c r="C2547" s="158"/>
      <c r="D2547" s="157"/>
      <c r="E2547" s="226"/>
    </row>
    <row r="2548" spans="2:5" s="159" customFormat="1" ht="15" customHeight="1" x14ac:dyDescent="0.2">
      <c r="B2548" s="158"/>
      <c r="C2548" s="158"/>
      <c r="D2548" s="157"/>
      <c r="E2548" s="226"/>
    </row>
    <row r="2549" spans="2:5" s="159" customFormat="1" ht="15" customHeight="1" x14ac:dyDescent="0.2">
      <c r="B2549" s="158"/>
      <c r="C2549" s="158"/>
      <c r="D2549" s="157"/>
      <c r="E2549" s="226"/>
    </row>
    <row r="2550" spans="2:5" s="159" customFormat="1" ht="15" customHeight="1" x14ac:dyDescent="0.2">
      <c r="B2550" s="158"/>
      <c r="C2550" s="158"/>
      <c r="D2550" s="157"/>
      <c r="E2550" s="226"/>
    </row>
    <row r="2551" spans="2:5" s="159" customFormat="1" ht="15" customHeight="1" x14ac:dyDescent="0.2">
      <c r="B2551" s="158"/>
      <c r="C2551" s="158"/>
      <c r="D2551" s="157"/>
      <c r="E2551" s="226"/>
    </row>
    <row r="2552" spans="2:5" s="159" customFormat="1" ht="15" customHeight="1" x14ac:dyDescent="0.2">
      <c r="B2552" s="158"/>
      <c r="C2552" s="158"/>
      <c r="D2552" s="157"/>
      <c r="E2552" s="226"/>
    </row>
    <row r="2553" spans="2:5" s="159" customFormat="1" ht="15" customHeight="1" x14ac:dyDescent="0.2">
      <c r="B2553" s="158"/>
      <c r="C2553" s="158"/>
      <c r="D2553" s="157"/>
      <c r="E2553" s="226"/>
    </row>
    <row r="2554" spans="2:5" s="159" customFormat="1" ht="15" customHeight="1" x14ac:dyDescent="0.2">
      <c r="B2554" s="158"/>
      <c r="C2554" s="158"/>
      <c r="D2554" s="157"/>
      <c r="E2554" s="226"/>
    </row>
    <row r="2555" spans="2:5" s="159" customFormat="1" ht="15" customHeight="1" x14ac:dyDescent="0.2">
      <c r="B2555" s="158"/>
      <c r="C2555" s="158"/>
      <c r="D2555" s="157"/>
      <c r="E2555" s="226"/>
    </row>
    <row r="2556" spans="2:5" s="159" customFormat="1" ht="15" customHeight="1" x14ac:dyDescent="0.2">
      <c r="B2556" s="158"/>
      <c r="C2556" s="158"/>
      <c r="D2556" s="157"/>
      <c r="E2556" s="226"/>
    </row>
    <row r="2557" spans="2:5" s="159" customFormat="1" ht="15" customHeight="1" x14ac:dyDescent="0.2">
      <c r="B2557" s="158"/>
      <c r="C2557" s="158"/>
      <c r="D2557" s="157"/>
      <c r="E2557" s="226"/>
    </row>
    <row r="2558" spans="2:5" s="159" customFormat="1" ht="15" customHeight="1" x14ac:dyDescent="0.2">
      <c r="B2558" s="158"/>
      <c r="C2558" s="158"/>
      <c r="D2558" s="157"/>
      <c r="E2558" s="226"/>
    </row>
    <row r="2559" spans="2:5" s="159" customFormat="1" ht="15" customHeight="1" x14ac:dyDescent="0.2">
      <c r="B2559" s="158"/>
      <c r="C2559" s="158"/>
      <c r="D2559" s="157"/>
      <c r="E2559" s="226"/>
    </row>
    <row r="2560" spans="2:5" s="159" customFormat="1" ht="15" customHeight="1" x14ac:dyDescent="0.2">
      <c r="B2560" s="158"/>
      <c r="C2560" s="158"/>
      <c r="D2560" s="157"/>
      <c r="E2560" s="226"/>
    </row>
    <row r="2561" spans="2:5" s="159" customFormat="1" ht="15" customHeight="1" x14ac:dyDescent="0.2">
      <c r="B2561" s="158"/>
      <c r="C2561" s="158"/>
      <c r="D2561" s="157"/>
      <c r="E2561" s="226"/>
    </row>
    <row r="2562" spans="2:5" s="159" customFormat="1" ht="15" customHeight="1" x14ac:dyDescent="0.2">
      <c r="B2562" s="158"/>
      <c r="C2562" s="158"/>
      <c r="D2562" s="157"/>
      <c r="E2562" s="226"/>
    </row>
    <row r="2563" spans="2:5" s="159" customFormat="1" ht="15" customHeight="1" x14ac:dyDescent="0.2">
      <c r="B2563" s="158"/>
      <c r="C2563" s="158"/>
      <c r="D2563" s="157"/>
      <c r="E2563" s="226"/>
    </row>
    <row r="2564" spans="2:5" s="159" customFormat="1" ht="15" customHeight="1" x14ac:dyDescent="0.2">
      <c r="B2564" s="158"/>
      <c r="C2564" s="158"/>
      <c r="D2564" s="157"/>
      <c r="E2564" s="226"/>
    </row>
    <row r="2565" spans="2:5" s="159" customFormat="1" ht="15" customHeight="1" x14ac:dyDescent="0.2">
      <c r="B2565" s="158"/>
      <c r="C2565" s="158"/>
      <c r="D2565" s="157"/>
      <c r="E2565" s="226"/>
    </row>
    <row r="2566" spans="2:5" s="159" customFormat="1" ht="15" customHeight="1" x14ac:dyDescent="0.2">
      <c r="B2566" s="158"/>
      <c r="C2566" s="158"/>
      <c r="D2566" s="157"/>
      <c r="E2566" s="226"/>
    </row>
    <row r="2567" spans="2:5" s="159" customFormat="1" ht="15" customHeight="1" x14ac:dyDescent="0.2">
      <c r="B2567" s="158"/>
      <c r="C2567" s="158"/>
      <c r="D2567" s="157"/>
      <c r="E2567" s="226"/>
    </row>
    <row r="2568" spans="2:5" s="159" customFormat="1" ht="15" customHeight="1" x14ac:dyDescent="0.2">
      <c r="B2568" s="158"/>
      <c r="C2568" s="158"/>
      <c r="D2568" s="157"/>
      <c r="E2568" s="226"/>
    </row>
    <row r="2569" spans="2:5" s="159" customFormat="1" ht="15" customHeight="1" x14ac:dyDescent="0.2">
      <c r="B2569" s="158"/>
      <c r="C2569" s="158"/>
      <c r="D2569" s="157"/>
      <c r="E2569" s="226"/>
    </row>
    <row r="2570" spans="2:5" s="159" customFormat="1" ht="15" customHeight="1" x14ac:dyDescent="0.2">
      <c r="B2570" s="158"/>
      <c r="C2570" s="158"/>
      <c r="D2570" s="157"/>
      <c r="E2570" s="226"/>
    </row>
    <row r="2571" spans="2:5" s="159" customFormat="1" ht="15" customHeight="1" x14ac:dyDescent="0.2">
      <c r="B2571" s="158"/>
      <c r="C2571" s="158"/>
      <c r="D2571" s="157"/>
      <c r="E2571" s="226"/>
    </row>
    <row r="2572" spans="2:5" s="159" customFormat="1" ht="15" customHeight="1" x14ac:dyDescent="0.2">
      <c r="B2572" s="158"/>
      <c r="C2572" s="158"/>
      <c r="D2572" s="157"/>
      <c r="E2572" s="226"/>
    </row>
    <row r="2573" spans="2:5" s="159" customFormat="1" ht="15" customHeight="1" x14ac:dyDescent="0.2">
      <c r="B2573" s="158"/>
      <c r="C2573" s="158"/>
      <c r="D2573" s="157"/>
      <c r="E2573" s="226"/>
    </row>
    <row r="2574" spans="2:5" s="159" customFormat="1" ht="15" customHeight="1" x14ac:dyDescent="0.2">
      <c r="B2574" s="158"/>
      <c r="C2574" s="158"/>
      <c r="D2574" s="157"/>
      <c r="E2574" s="226"/>
    </row>
    <row r="2575" spans="2:5" s="159" customFormat="1" ht="15" customHeight="1" x14ac:dyDescent="0.2">
      <c r="B2575" s="158"/>
      <c r="C2575" s="158"/>
      <c r="D2575" s="157"/>
      <c r="E2575" s="226"/>
    </row>
    <row r="2576" spans="2:5" s="159" customFormat="1" ht="15" customHeight="1" x14ac:dyDescent="0.2">
      <c r="B2576" s="158"/>
      <c r="C2576" s="158"/>
      <c r="D2576" s="157"/>
      <c r="E2576" s="226"/>
    </row>
    <row r="2577" spans="2:5" s="159" customFormat="1" ht="15" customHeight="1" x14ac:dyDescent="0.2">
      <c r="B2577" s="158"/>
      <c r="C2577" s="158"/>
      <c r="D2577" s="157"/>
      <c r="E2577" s="226"/>
    </row>
    <row r="2578" spans="2:5" s="159" customFormat="1" ht="15" customHeight="1" x14ac:dyDescent="0.2">
      <c r="B2578" s="158"/>
      <c r="C2578" s="158"/>
      <c r="D2578" s="157"/>
      <c r="E2578" s="226"/>
    </row>
    <row r="2579" spans="2:5" s="159" customFormat="1" ht="15" customHeight="1" x14ac:dyDescent="0.2">
      <c r="B2579" s="158"/>
      <c r="C2579" s="158"/>
      <c r="D2579" s="157"/>
      <c r="E2579" s="226"/>
    </row>
    <row r="2580" spans="2:5" s="159" customFormat="1" ht="15" customHeight="1" x14ac:dyDescent="0.2">
      <c r="B2580" s="158"/>
      <c r="C2580" s="158"/>
      <c r="D2580" s="157"/>
      <c r="E2580" s="226"/>
    </row>
    <row r="2581" spans="2:5" s="159" customFormat="1" ht="15" customHeight="1" x14ac:dyDescent="0.2">
      <c r="B2581" s="158"/>
      <c r="C2581" s="158"/>
      <c r="D2581" s="157"/>
      <c r="E2581" s="226"/>
    </row>
    <row r="2582" spans="2:5" s="159" customFormat="1" ht="15" customHeight="1" x14ac:dyDescent="0.2">
      <c r="B2582" s="158"/>
      <c r="C2582" s="158"/>
      <c r="D2582" s="157"/>
      <c r="E2582" s="226"/>
    </row>
    <row r="2583" spans="2:5" s="159" customFormat="1" ht="15" customHeight="1" x14ac:dyDescent="0.2">
      <c r="B2583" s="158"/>
      <c r="C2583" s="158"/>
      <c r="D2583" s="157"/>
      <c r="E2583" s="226"/>
    </row>
    <row r="2584" spans="2:5" s="159" customFormat="1" ht="15" customHeight="1" x14ac:dyDescent="0.2">
      <c r="B2584" s="158"/>
      <c r="C2584" s="158"/>
      <c r="D2584" s="157"/>
      <c r="E2584" s="226"/>
    </row>
    <row r="2585" spans="2:5" s="159" customFormat="1" ht="15" customHeight="1" x14ac:dyDescent="0.2">
      <c r="B2585" s="158"/>
      <c r="C2585" s="158"/>
      <c r="D2585" s="157"/>
      <c r="E2585" s="226"/>
    </row>
    <row r="2586" spans="2:5" s="159" customFormat="1" ht="15" customHeight="1" x14ac:dyDescent="0.2">
      <c r="B2586" s="158"/>
      <c r="C2586" s="158"/>
      <c r="D2586" s="157"/>
      <c r="E2586" s="226"/>
    </row>
    <row r="2587" spans="2:5" s="159" customFormat="1" ht="15" customHeight="1" x14ac:dyDescent="0.2">
      <c r="B2587" s="158"/>
      <c r="C2587" s="158"/>
      <c r="D2587" s="157"/>
      <c r="E2587" s="226"/>
    </row>
    <row r="2588" spans="2:5" s="159" customFormat="1" ht="15" customHeight="1" x14ac:dyDescent="0.2">
      <c r="B2588" s="158"/>
      <c r="C2588" s="158"/>
      <c r="D2588" s="157"/>
      <c r="E2588" s="226"/>
    </row>
    <row r="2589" spans="2:5" s="159" customFormat="1" ht="15" customHeight="1" x14ac:dyDescent="0.2">
      <c r="B2589" s="158"/>
      <c r="C2589" s="158"/>
      <c r="D2589" s="157"/>
      <c r="E2589" s="226"/>
    </row>
    <row r="2590" spans="2:5" s="159" customFormat="1" ht="15" customHeight="1" x14ac:dyDescent="0.2">
      <c r="B2590" s="158"/>
      <c r="C2590" s="158"/>
      <c r="D2590" s="157"/>
      <c r="E2590" s="226"/>
    </row>
    <row r="2591" spans="2:5" s="159" customFormat="1" ht="15" customHeight="1" x14ac:dyDescent="0.2">
      <c r="B2591" s="158"/>
      <c r="C2591" s="158"/>
      <c r="D2591" s="157"/>
      <c r="E2591" s="226"/>
    </row>
    <row r="2592" spans="2:5" s="159" customFormat="1" ht="15" customHeight="1" x14ac:dyDescent="0.2">
      <c r="B2592" s="158"/>
      <c r="C2592" s="158"/>
      <c r="D2592" s="157"/>
      <c r="E2592" s="226"/>
    </row>
    <row r="2593" spans="2:5" s="159" customFormat="1" ht="15" customHeight="1" x14ac:dyDescent="0.2">
      <c r="B2593" s="158"/>
      <c r="C2593" s="158"/>
      <c r="D2593" s="157"/>
      <c r="E2593" s="226"/>
    </row>
    <row r="2594" spans="2:5" s="159" customFormat="1" ht="15" customHeight="1" x14ac:dyDescent="0.2">
      <c r="B2594" s="158"/>
      <c r="C2594" s="158"/>
      <c r="D2594" s="157"/>
      <c r="E2594" s="226"/>
    </row>
    <row r="2595" spans="2:5" s="159" customFormat="1" ht="15" customHeight="1" x14ac:dyDescent="0.2">
      <c r="B2595" s="158"/>
      <c r="C2595" s="158"/>
      <c r="D2595" s="157"/>
      <c r="E2595" s="226"/>
    </row>
    <row r="2596" spans="2:5" s="159" customFormat="1" ht="15" customHeight="1" x14ac:dyDescent="0.2">
      <c r="B2596" s="158"/>
      <c r="C2596" s="158"/>
      <c r="D2596" s="157"/>
      <c r="E2596" s="226"/>
    </row>
    <row r="2597" spans="2:5" s="159" customFormat="1" ht="15" customHeight="1" x14ac:dyDescent="0.2">
      <c r="B2597" s="158"/>
      <c r="C2597" s="158"/>
      <c r="D2597" s="157"/>
      <c r="E2597" s="226"/>
    </row>
    <row r="2598" spans="2:5" s="159" customFormat="1" ht="15" customHeight="1" x14ac:dyDescent="0.2">
      <c r="B2598" s="158"/>
      <c r="C2598" s="158"/>
      <c r="D2598" s="157"/>
      <c r="E2598" s="226"/>
    </row>
    <row r="2599" spans="2:5" s="159" customFormat="1" ht="15" customHeight="1" x14ac:dyDescent="0.2">
      <c r="B2599" s="158"/>
      <c r="C2599" s="158"/>
      <c r="D2599" s="157"/>
      <c r="E2599" s="226"/>
    </row>
    <row r="2600" spans="2:5" s="159" customFormat="1" ht="15" customHeight="1" x14ac:dyDescent="0.2">
      <c r="B2600" s="158"/>
      <c r="C2600" s="158"/>
      <c r="D2600" s="157"/>
      <c r="E2600" s="226"/>
    </row>
    <row r="2601" spans="2:5" s="159" customFormat="1" ht="15" customHeight="1" x14ac:dyDescent="0.2">
      <c r="B2601" s="158"/>
      <c r="C2601" s="158"/>
      <c r="D2601" s="157"/>
      <c r="E2601" s="226"/>
    </row>
    <row r="2602" spans="2:5" s="159" customFormat="1" ht="15" customHeight="1" x14ac:dyDescent="0.2">
      <c r="B2602" s="158"/>
      <c r="C2602" s="158"/>
      <c r="D2602" s="157"/>
      <c r="E2602" s="226"/>
    </row>
    <row r="2603" spans="2:5" s="159" customFormat="1" ht="15" customHeight="1" x14ac:dyDescent="0.2">
      <c r="B2603" s="158"/>
      <c r="C2603" s="158"/>
      <c r="D2603" s="157"/>
      <c r="E2603" s="226"/>
    </row>
    <row r="2604" spans="2:5" s="159" customFormat="1" ht="15" customHeight="1" x14ac:dyDescent="0.2">
      <c r="B2604" s="158"/>
      <c r="C2604" s="158"/>
      <c r="D2604" s="157"/>
      <c r="E2604" s="226"/>
    </row>
    <row r="2605" spans="2:5" s="159" customFormat="1" ht="15" customHeight="1" x14ac:dyDescent="0.2">
      <c r="B2605" s="158"/>
      <c r="C2605" s="158"/>
      <c r="D2605" s="157"/>
      <c r="E2605" s="226"/>
    </row>
    <row r="2606" spans="2:5" s="159" customFormat="1" ht="15" customHeight="1" x14ac:dyDescent="0.2">
      <c r="B2606" s="158"/>
      <c r="C2606" s="158"/>
      <c r="D2606" s="157"/>
      <c r="E2606" s="226"/>
    </row>
    <row r="2607" spans="2:5" s="159" customFormat="1" ht="15" customHeight="1" x14ac:dyDescent="0.2">
      <c r="B2607" s="158"/>
      <c r="C2607" s="158"/>
      <c r="D2607" s="157"/>
      <c r="E2607" s="226"/>
    </row>
    <row r="2608" spans="2:5" s="159" customFormat="1" ht="15" customHeight="1" x14ac:dyDescent="0.2">
      <c r="B2608" s="158"/>
      <c r="C2608" s="158"/>
      <c r="D2608" s="157"/>
      <c r="E2608" s="226"/>
    </row>
    <row r="2609" spans="2:5" s="159" customFormat="1" ht="15" customHeight="1" x14ac:dyDescent="0.2">
      <c r="B2609" s="158"/>
      <c r="C2609" s="158"/>
      <c r="D2609" s="157"/>
      <c r="E2609" s="226"/>
    </row>
    <row r="2610" spans="2:5" s="159" customFormat="1" ht="15" customHeight="1" x14ac:dyDescent="0.2">
      <c r="B2610" s="158"/>
      <c r="C2610" s="158"/>
      <c r="D2610" s="157"/>
      <c r="E2610" s="226"/>
    </row>
    <row r="2611" spans="2:5" s="159" customFormat="1" ht="15" customHeight="1" x14ac:dyDescent="0.2">
      <c r="B2611" s="158"/>
      <c r="C2611" s="158"/>
      <c r="D2611" s="157"/>
      <c r="E2611" s="226"/>
    </row>
    <row r="2612" spans="2:5" s="159" customFormat="1" ht="15" customHeight="1" x14ac:dyDescent="0.2">
      <c r="B2612" s="158"/>
      <c r="C2612" s="158"/>
      <c r="D2612" s="157"/>
      <c r="E2612" s="226"/>
    </row>
    <row r="2613" spans="2:5" s="159" customFormat="1" ht="15" customHeight="1" x14ac:dyDescent="0.2">
      <c r="B2613" s="158"/>
      <c r="C2613" s="158"/>
      <c r="D2613" s="157"/>
      <c r="E2613" s="226"/>
    </row>
    <row r="2614" spans="2:5" s="159" customFormat="1" ht="15" customHeight="1" x14ac:dyDescent="0.2">
      <c r="B2614" s="158"/>
      <c r="C2614" s="158"/>
      <c r="D2614" s="157"/>
      <c r="E2614" s="226"/>
    </row>
    <row r="2615" spans="2:5" s="159" customFormat="1" ht="15" customHeight="1" x14ac:dyDescent="0.2">
      <c r="B2615" s="158"/>
      <c r="C2615" s="158"/>
      <c r="D2615" s="157"/>
      <c r="E2615" s="226"/>
    </row>
    <row r="2616" spans="2:5" s="159" customFormat="1" ht="15" customHeight="1" x14ac:dyDescent="0.2">
      <c r="B2616" s="158"/>
      <c r="C2616" s="158"/>
      <c r="D2616" s="157"/>
      <c r="E2616" s="226"/>
    </row>
    <row r="2617" spans="2:5" s="159" customFormat="1" ht="15" customHeight="1" x14ac:dyDescent="0.2">
      <c r="B2617" s="158"/>
      <c r="C2617" s="158"/>
      <c r="D2617" s="157"/>
      <c r="E2617" s="226"/>
    </row>
    <row r="2618" spans="2:5" s="159" customFormat="1" ht="15" customHeight="1" x14ac:dyDescent="0.2">
      <c r="B2618" s="158"/>
      <c r="C2618" s="158"/>
      <c r="D2618" s="157"/>
      <c r="E2618" s="226"/>
    </row>
    <row r="2619" spans="2:5" s="159" customFormat="1" ht="15" customHeight="1" x14ac:dyDescent="0.2">
      <c r="B2619" s="158"/>
      <c r="C2619" s="158"/>
      <c r="D2619" s="157"/>
      <c r="E2619" s="226"/>
    </row>
    <row r="2620" spans="2:5" s="159" customFormat="1" ht="15" customHeight="1" x14ac:dyDescent="0.2">
      <c r="B2620" s="158"/>
      <c r="C2620" s="158"/>
      <c r="D2620" s="157"/>
      <c r="E2620" s="226"/>
    </row>
    <row r="2621" spans="2:5" s="159" customFormat="1" ht="15" customHeight="1" x14ac:dyDescent="0.2">
      <c r="B2621" s="158"/>
      <c r="C2621" s="158"/>
      <c r="D2621" s="157"/>
      <c r="E2621" s="226"/>
    </row>
    <row r="2622" spans="2:5" s="159" customFormat="1" ht="15" customHeight="1" x14ac:dyDescent="0.2">
      <c r="B2622" s="158"/>
      <c r="C2622" s="158"/>
      <c r="D2622" s="157"/>
      <c r="E2622" s="226"/>
    </row>
    <row r="2623" spans="2:5" s="159" customFormat="1" ht="15" customHeight="1" x14ac:dyDescent="0.2">
      <c r="B2623" s="158"/>
      <c r="C2623" s="158"/>
      <c r="D2623" s="157"/>
      <c r="E2623" s="226"/>
    </row>
    <row r="2624" spans="2:5" s="159" customFormat="1" ht="15" customHeight="1" x14ac:dyDescent="0.2">
      <c r="B2624" s="158"/>
      <c r="C2624" s="158"/>
      <c r="D2624" s="157"/>
      <c r="E2624" s="226"/>
    </row>
    <row r="2625" spans="2:5" s="159" customFormat="1" ht="15" customHeight="1" x14ac:dyDescent="0.2">
      <c r="B2625" s="158"/>
      <c r="C2625" s="158"/>
      <c r="D2625" s="157"/>
      <c r="E2625" s="226"/>
    </row>
    <row r="2626" spans="2:5" s="159" customFormat="1" ht="15" customHeight="1" x14ac:dyDescent="0.2">
      <c r="B2626" s="158"/>
      <c r="C2626" s="158"/>
      <c r="D2626" s="157"/>
      <c r="E2626" s="226"/>
    </row>
    <row r="2627" spans="2:5" s="159" customFormat="1" ht="15" customHeight="1" x14ac:dyDescent="0.2">
      <c r="B2627" s="158"/>
      <c r="C2627" s="158"/>
      <c r="D2627" s="157"/>
      <c r="E2627" s="226"/>
    </row>
    <row r="2628" spans="2:5" s="159" customFormat="1" ht="15" customHeight="1" x14ac:dyDescent="0.2">
      <c r="B2628" s="158"/>
      <c r="C2628" s="158"/>
      <c r="D2628" s="157"/>
      <c r="E2628" s="226"/>
    </row>
    <row r="2629" spans="2:5" s="159" customFormat="1" ht="15" customHeight="1" x14ac:dyDescent="0.2">
      <c r="B2629" s="158"/>
      <c r="C2629" s="158"/>
      <c r="D2629" s="157"/>
      <c r="E2629" s="226"/>
    </row>
    <row r="2630" spans="2:5" s="159" customFormat="1" ht="15" customHeight="1" x14ac:dyDescent="0.2">
      <c r="B2630" s="158"/>
      <c r="C2630" s="158"/>
      <c r="D2630" s="157"/>
      <c r="E2630" s="226"/>
    </row>
    <row r="2631" spans="2:5" s="159" customFormat="1" ht="15" customHeight="1" x14ac:dyDescent="0.2">
      <c r="B2631" s="158"/>
      <c r="C2631" s="158"/>
      <c r="D2631" s="157"/>
      <c r="E2631" s="226"/>
    </row>
    <row r="2632" spans="2:5" s="159" customFormat="1" ht="15" customHeight="1" x14ac:dyDescent="0.2">
      <c r="B2632" s="158"/>
      <c r="C2632" s="158"/>
      <c r="D2632" s="157"/>
      <c r="E2632" s="226"/>
    </row>
    <row r="2633" spans="2:5" s="159" customFormat="1" ht="15" customHeight="1" x14ac:dyDescent="0.2">
      <c r="B2633" s="158"/>
      <c r="C2633" s="158"/>
      <c r="D2633" s="157"/>
      <c r="E2633" s="226"/>
    </row>
    <row r="2634" spans="2:5" s="159" customFormat="1" ht="15" customHeight="1" x14ac:dyDescent="0.2">
      <c r="B2634" s="158"/>
      <c r="C2634" s="158"/>
      <c r="D2634" s="157"/>
      <c r="E2634" s="226"/>
    </row>
    <row r="2635" spans="2:5" s="159" customFormat="1" ht="15" customHeight="1" x14ac:dyDescent="0.2">
      <c r="B2635" s="158"/>
      <c r="C2635" s="158"/>
      <c r="D2635" s="157"/>
      <c r="E2635" s="226"/>
    </row>
    <row r="2636" spans="2:5" s="159" customFormat="1" ht="15" customHeight="1" x14ac:dyDescent="0.2">
      <c r="B2636" s="158"/>
      <c r="C2636" s="158"/>
      <c r="D2636" s="157"/>
      <c r="E2636" s="226"/>
    </row>
    <row r="2637" spans="2:5" s="159" customFormat="1" ht="15" customHeight="1" x14ac:dyDescent="0.2">
      <c r="B2637" s="158"/>
      <c r="C2637" s="158"/>
      <c r="D2637" s="157"/>
      <c r="E2637" s="226"/>
    </row>
    <row r="2638" spans="2:5" s="159" customFormat="1" ht="15" customHeight="1" x14ac:dyDescent="0.2">
      <c r="B2638" s="158"/>
      <c r="C2638" s="158"/>
      <c r="D2638" s="157"/>
      <c r="E2638" s="226"/>
    </row>
  </sheetData>
  <mergeCells count="2">
    <mergeCell ref="B6:E6"/>
    <mergeCell ref="B3:E3"/>
  </mergeCells>
  <printOptions horizontalCentered="1"/>
  <pageMargins left="0" right="0" top="0.23622047244094491" bottom="0.31496062992125984" header="0.19685039370078741" footer="0.15748031496062992"/>
  <pageSetup paperSize="9" orientation="portrait" verticalDpi="200" r:id="rId1"/>
  <headerFooter>
    <oddFooter>&amp;LPRECIOS TESTIGOS&amp;C&amp;"-,Negrita" FEBRERO 2016&amp;RPágina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38"/>
  <sheetViews>
    <sheetView workbookViewId="0">
      <selection activeCell="L4" sqref="L4"/>
    </sheetView>
  </sheetViews>
  <sheetFormatPr baseColWidth="10" defaultRowHeight="12.75" x14ac:dyDescent="0.2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939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940</v>
      </c>
      <c r="B6" s="42" t="s">
        <v>949</v>
      </c>
      <c r="C6" s="11"/>
      <c r="D6" s="45" t="s">
        <v>913</v>
      </c>
      <c r="E6" s="43" t="str">
        <f>A6</f>
        <v>0.18.00.F</v>
      </c>
      <c r="F6" s="45" t="s">
        <v>920</v>
      </c>
      <c r="G6" s="44">
        <f>SUM(G8:G16)</f>
        <v>1602.9655197622944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6.96</v>
      </c>
      <c r="F9" s="22">
        <f>VLOOKUP($B9,IN_08_20!$B:$E,4,)</f>
        <v>15.080566184945388</v>
      </c>
      <c r="G9" s="13">
        <f>F9*E9</f>
        <v>104.96074064721989</v>
      </c>
      <c r="H9" s="8"/>
    </row>
    <row r="10" spans="1:9" s="2" customFormat="1" ht="13.5" customHeight="1" x14ac:dyDescent="0.25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4.13</v>
      </c>
      <c r="F10" s="22">
        <f>VLOOKUP($B10,IN_08_20!$B:$E,4,)</f>
        <v>22.903541245132185</v>
      </c>
      <c r="G10" s="13">
        <f>F10*E10</f>
        <v>94.591625342395929</v>
      </c>
      <c r="H10" s="8"/>
    </row>
    <row r="11" spans="1:9" s="2" customFormat="1" ht="13.5" customHeight="1" x14ac:dyDescent="0.25">
      <c r="A11" s="27">
        <v>172</v>
      </c>
      <c r="B11" s="39" t="str">
        <f>VLOOKUP($A11,'PT ORGANISMOS'!$B$5:$H$1025,4,FALSE)</f>
        <v>la.001</v>
      </c>
      <c r="C11" s="7" t="str">
        <f>VLOOKUP($A11,'PT ORGANISMOS'!$B$5:$H$1025,3,FALSE)</f>
        <v>LADRILLO COMÚN DE 1RA.CALIDAD</v>
      </c>
      <c r="D11" s="8" t="str">
        <f>VLOOKUP($A11,'PT ORGANISMOS'!$B$5:$H$1025,7,FALSE)</f>
        <v>mil</v>
      </c>
      <c r="E11" s="32">
        <v>5.5E-2</v>
      </c>
      <c r="F11" s="22">
        <f>VLOOKUP($B11,IN_08_20!$B:$E,4,)</f>
        <v>13718.340125558756</v>
      </c>
      <c r="G11" s="13">
        <f>F11*E11</f>
        <v>754.50870690573163</v>
      </c>
      <c r="H11" s="8"/>
    </row>
    <row r="12" spans="1:9" s="2" customFormat="1" ht="13.5" customHeight="1" x14ac:dyDescent="0.25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4.7E-2</v>
      </c>
      <c r="F12" s="22">
        <f>VLOOKUP($B12,IN_08_20!$B:$E,4,)</f>
        <v>836.86388260317074</v>
      </c>
      <c r="G12" s="13">
        <f>F12*E12</f>
        <v>39.332602482349024</v>
      </c>
      <c r="H12" s="8"/>
    </row>
    <row r="13" spans="1:9" s="2" customFormat="1" ht="13.5" customHeight="1" x14ac:dyDescent="0.25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 x14ac:dyDescent="0.25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1.71</v>
      </c>
      <c r="F14" s="22">
        <f>VLOOKUP($B14,IN_08_20!$B:$E,4,)</f>
        <v>350.78211407878774</v>
      </c>
      <c r="G14" s="13">
        <f>F14*E14</f>
        <v>599.83741507472701</v>
      </c>
      <c r="H14" s="8"/>
    </row>
    <row r="15" spans="1:9" s="2" customFormat="1" ht="13.5" customHeight="1" x14ac:dyDescent="0.25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30">
        <v>83</v>
      </c>
      <c r="B16" s="40" t="str">
        <f>VLOOKUP($A16,'PT ORGANISMOS'!$B$5:$H$1025,4,FALSE)</f>
        <v>eq.020</v>
      </c>
      <c r="C16" s="14" t="str">
        <f>VLOOKUP($A16,'PT ORGANISMOS'!$B$5:$H$1025,3,FALSE)</f>
        <v>MIXER HORMIGÓN 5 M3</v>
      </c>
      <c r="D16" s="15" t="str">
        <f>VLOOKUP($A16,'PT ORGANISMOS'!$B$5:$H$1025,7,FALSE)</f>
        <v>h</v>
      </c>
      <c r="E16" s="72">
        <v>1.6999999999999999E-3</v>
      </c>
      <c r="F16" s="24">
        <f>VLOOKUP($B16,IN_08_20!$B:$E,4,)</f>
        <v>5726.1348881594367</v>
      </c>
      <c r="G16" s="17">
        <f>F16*E16</f>
        <v>9.7344293098710413</v>
      </c>
      <c r="H16" s="15"/>
    </row>
    <row r="17" spans="1:8" s="2" customFormat="1" ht="15" x14ac:dyDescent="0.25">
      <c r="A17" s="27"/>
      <c r="B17" s="38"/>
      <c r="D17" s="3"/>
      <c r="E17" s="4"/>
      <c r="F17" s="4"/>
      <c r="G17" s="5"/>
      <c r="H17" s="3"/>
    </row>
    <row r="18" spans="1:8" s="2" customFormat="1" ht="15" x14ac:dyDescent="0.25">
      <c r="A18" s="27"/>
      <c r="B18" s="33"/>
      <c r="D18" s="3"/>
      <c r="E18" s="4"/>
      <c r="F18" s="4"/>
      <c r="G18" s="5"/>
      <c r="H18" s="3"/>
    </row>
    <row r="19" spans="1:8" s="2" customFormat="1" ht="15.75" x14ac:dyDescent="0.25">
      <c r="A19" s="50" t="s">
        <v>941</v>
      </c>
      <c r="B19" s="42" t="s">
        <v>950</v>
      </c>
      <c r="C19" s="11"/>
      <c r="D19" s="45" t="s">
        <v>913</v>
      </c>
      <c r="E19" s="43" t="str">
        <f>A19</f>
        <v>0.18.01.F</v>
      </c>
      <c r="F19" s="45" t="s">
        <v>920</v>
      </c>
      <c r="G19" s="44">
        <f>SUM(G21:G29)</f>
        <v>11479.855326980021</v>
      </c>
      <c r="H19" s="8" t="s">
        <v>1</v>
      </c>
    </row>
    <row r="20" spans="1:8" s="2" customFormat="1" ht="15" x14ac:dyDescent="0.2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 x14ac:dyDescent="0.25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 x14ac:dyDescent="0.25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57.6</v>
      </c>
      <c r="F22" s="22">
        <f>VLOOKUP($B22,IN_08_20!$B:$E,4,)</f>
        <v>15.080566184945388</v>
      </c>
      <c r="G22" s="13">
        <f>F22*E22</f>
        <v>868.64061225285434</v>
      </c>
      <c r="H22" s="8"/>
    </row>
    <row r="23" spans="1:8" s="2" customFormat="1" ht="13.5" customHeight="1" x14ac:dyDescent="0.25">
      <c r="A23" s="27">
        <v>181</v>
      </c>
      <c r="B23" s="39" t="str">
        <f>VLOOKUP($A23,'PT ORGANISMOS'!$B$5:$H$1025,4,FALSE)</f>
        <v>li.006</v>
      </c>
      <c r="C23" s="7" t="str">
        <f>VLOOKUP($A23,'PT ORGANISMOS'!$B$5:$H$1025,3,FALSE)</f>
        <v xml:space="preserve">CEMENTO PORTLAND (PARA VARIACIÓN HISTÓRICA) </v>
      </c>
      <c r="D23" s="8" t="str">
        <f>VLOOKUP($A23,'PT ORGANISMOS'!$B$5:$H$1025,7,FALSE)</f>
        <v>kg</v>
      </c>
      <c r="E23" s="12">
        <v>34.200000000000003</v>
      </c>
      <c r="F23" s="22">
        <f>VLOOKUP($B23,IN_08_20!$B:$E,4,)</f>
        <v>22.903541245132185</v>
      </c>
      <c r="G23" s="13">
        <f>F23*E23</f>
        <v>783.30111058352077</v>
      </c>
      <c r="H23" s="8"/>
    </row>
    <row r="24" spans="1:8" s="2" customFormat="1" ht="13.5" customHeight="1" x14ac:dyDescent="0.25">
      <c r="A24" s="27">
        <v>172</v>
      </c>
      <c r="B24" s="39" t="str">
        <f>VLOOKUP($A24,'PT ORGANISMOS'!$B$5:$H$1025,4,FALSE)</f>
        <v>la.001</v>
      </c>
      <c r="C24" s="7" t="str">
        <f>VLOOKUP($A24,'PT ORGANISMOS'!$B$5:$H$1025,3,FALSE)</f>
        <v>LADRILLO COMÚN DE 1RA.CALIDAD</v>
      </c>
      <c r="D24" s="8" t="str">
        <f>VLOOKUP($A24,'PT ORGANISMOS'!$B$5:$H$1025,7,FALSE)</f>
        <v>mil</v>
      </c>
      <c r="E24" s="12">
        <v>0.4</v>
      </c>
      <c r="F24" s="22">
        <f>VLOOKUP($B24,IN_08_20!$B:$E,4,)</f>
        <v>13718.340125558756</v>
      </c>
      <c r="G24" s="13">
        <f>F24*E24</f>
        <v>5487.3360502235028</v>
      </c>
      <c r="H24" s="8"/>
    </row>
    <row r="25" spans="1:8" s="2" customFormat="1" ht="13.5" customHeight="1" x14ac:dyDescent="0.25">
      <c r="A25" s="27">
        <v>31</v>
      </c>
      <c r="B25" s="39" t="str">
        <f>VLOOKUP($A25,'PT ORGANISMOS'!$B$5:$H$1025,4,FALSE)</f>
        <v>ar.001</v>
      </c>
      <c r="C25" s="7" t="str">
        <f>VLOOKUP($A25,'PT ORGANISMOS'!$B$5:$H$1025,3,FALSE)</f>
        <v>ARENA GRUESA</v>
      </c>
      <c r="D25" s="8" t="str">
        <f>VLOOKUP($A25,'PT ORGANISMOS'!$B$5:$H$1025,7,FALSE)</f>
        <v>m3</v>
      </c>
      <c r="E25" s="32">
        <v>0.38500000000000001</v>
      </c>
      <c r="F25" s="22">
        <f>VLOOKUP($B25,IN_08_20!$B:$E,4,)</f>
        <v>836.86388260317074</v>
      </c>
      <c r="G25" s="13">
        <f>F25*E25</f>
        <v>322.19259480222075</v>
      </c>
      <c r="H25" s="8"/>
    </row>
    <row r="26" spans="1:8" s="2" customFormat="1" ht="13.5" customHeight="1" x14ac:dyDescent="0.25">
      <c r="A26" s="27"/>
      <c r="B26" s="35" t="s">
        <v>903</v>
      </c>
      <c r="C26" s="7"/>
      <c r="D26" s="8"/>
      <c r="E26" s="12"/>
      <c r="F26" s="22"/>
      <c r="G26" s="13"/>
      <c r="H26" s="8"/>
    </row>
    <row r="27" spans="1:8" s="2" customFormat="1" ht="13.5" customHeight="1" x14ac:dyDescent="0.25">
      <c r="A27" s="27">
        <v>202</v>
      </c>
      <c r="B27" s="39" t="str">
        <f>VLOOKUP($A27,'PT ORGANISMOS'!$B$5:$H$1025,4,FALSE)</f>
        <v>mo.006</v>
      </c>
      <c r="C27" s="7" t="str">
        <f>VLOOKUP($A27,'PT ORGANISMOS'!$B$5:$H$1025,3,FALSE)</f>
        <v>CUADRILLA TIPO UOCRA</v>
      </c>
      <c r="D27" s="8" t="str">
        <f>VLOOKUP($A27,'PT ORGANISMOS'!$B$5:$H$1025,7,FALSE)</f>
        <v>h</v>
      </c>
      <c r="E27" s="12">
        <v>11.4</v>
      </c>
      <c r="F27" s="22">
        <f>VLOOKUP($B27,IN_08_20!$B:$E,4,)</f>
        <v>350.78211407878774</v>
      </c>
      <c r="G27" s="13">
        <f>F27*E27</f>
        <v>3998.9161004981802</v>
      </c>
      <c r="H27" s="8"/>
    </row>
    <row r="28" spans="1:8" s="2" customFormat="1" ht="13.5" customHeight="1" x14ac:dyDescent="0.25">
      <c r="A28" s="27"/>
      <c r="B28" s="35" t="s">
        <v>904</v>
      </c>
      <c r="C28" s="7"/>
      <c r="D28" s="8"/>
      <c r="E28" s="12"/>
      <c r="F28" s="22"/>
      <c r="G28" s="13"/>
      <c r="H28" s="8"/>
    </row>
    <row r="29" spans="1:8" s="2" customFormat="1" ht="13.5" customHeight="1" x14ac:dyDescent="0.25">
      <c r="A29" s="30">
        <v>83</v>
      </c>
      <c r="B29" s="40" t="str">
        <f>VLOOKUP($A29,'PT ORGANISMOS'!$B$5:$H$1025,4,FALSE)</f>
        <v>eq.020</v>
      </c>
      <c r="C29" s="14" t="str">
        <f>VLOOKUP($A29,'PT ORGANISMOS'!$B$5:$H$1025,3,FALSE)</f>
        <v>MIXER HORMIGÓN 5 M3</v>
      </c>
      <c r="D29" s="15" t="str">
        <f>VLOOKUP($A29,'PT ORGANISMOS'!$B$5:$H$1025,7,FALSE)</f>
        <v>h</v>
      </c>
      <c r="E29" s="72">
        <v>3.3999999999999998E-3</v>
      </c>
      <c r="F29" s="24">
        <f>VLOOKUP($B29,IN_08_20!$B:$E,4,)</f>
        <v>5726.1348881594367</v>
      </c>
      <c r="G29" s="17">
        <f>F29*E29</f>
        <v>19.468858619742083</v>
      </c>
      <c r="H29" s="15"/>
    </row>
    <row r="32" spans="1:8" s="2" customFormat="1" ht="15.75" x14ac:dyDescent="0.25">
      <c r="A32" s="50" t="s">
        <v>942</v>
      </c>
      <c r="B32" s="42" t="s">
        <v>951</v>
      </c>
      <c r="C32" s="11"/>
      <c r="D32" s="45" t="s">
        <v>913</v>
      </c>
      <c r="E32" s="43" t="str">
        <f>A32</f>
        <v>0.18.02.F</v>
      </c>
      <c r="F32" s="45" t="s">
        <v>920</v>
      </c>
      <c r="G32" s="44">
        <f>SUM(G34:G42)</f>
        <v>12368.673198119601</v>
      </c>
      <c r="H32" s="8" t="s">
        <v>1</v>
      </c>
    </row>
    <row r="33" spans="1:8" s="2" customFormat="1" ht="15" x14ac:dyDescent="0.25">
      <c r="A33" s="28"/>
      <c r="B33" s="34" t="s">
        <v>909</v>
      </c>
      <c r="C33" s="18"/>
      <c r="D33" s="19" t="s">
        <v>914</v>
      </c>
      <c r="E33" s="19" t="s">
        <v>910</v>
      </c>
      <c r="F33" s="20" t="s">
        <v>911</v>
      </c>
      <c r="G33" s="20" t="s">
        <v>912</v>
      </c>
      <c r="H33" s="18"/>
    </row>
    <row r="34" spans="1:8" s="2" customFormat="1" ht="13.5" customHeight="1" x14ac:dyDescent="0.25">
      <c r="A34" s="29"/>
      <c r="B34" s="46" t="s">
        <v>902</v>
      </c>
      <c r="C34" s="25"/>
      <c r="D34" s="41"/>
      <c r="E34" s="47"/>
      <c r="F34" s="48"/>
      <c r="G34" s="49"/>
      <c r="H34" s="41"/>
    </row>
    <row r="35" spans="1:8" s="2" customFormat="1" ht="13.5" customHeight="1" x14ac:dyDescent="0.25">
      <c r="A35" s="27">
        <v>179</v>
      </c>
      <c r="B35" s="39" t="str">
        <f>VLOOKUP($A35,'PT ORGANISMOS'!$B$5:$H$1025,4,FALSE)</f>
        <v>li.004</v>
      </c>
      <c r="C35" s="7" t="str">
        <f>VLOOKUP($A35,'PT ORGANISMOS'!$B$5:$H$1025,3,FALSE)</f>
        <v>CAL HIDRATADA EN BOLSA</v>
      </c>
      <c r="D35" s="8" t="str">
        <f>VLOOKUP($A35,'PT ORGANISMOS'!$B$5:$H$1025,7,FALSE)</f>
        <v>kg</v>
      </c>
      <c r="E35" s="12">
        <v>57.6</v>
      </c>
      <c r="F35" s="22">
        <f>VLOOKUP($B35,IN_08_20!$B:$E,4,)</f>
        <v>15.080566184945388</v>
      </c>
      <c r="G35" s="13">
        <f>F35*E35</f>
        <v>868.64061225285434</v>
      </c>
      <c r="H35" s="8"/>
    </row>
    <row r="36" spans="1:8" s="2" customFormat="1" ht="13.5" customHeight="1" x14ac:dyDescent="0.25">
      <c r="A36" s="27">
        <v>181</v>
      </c>
      <c r="B36" s="39" t="str">
        <f>VLOOKUP($A36,'PT ORGANISMOS'!$B$5:$H$1025,4,FALSE)</f>
        <v>li.006</v>
      </c>
      <c r="C36" s="7" t="str">
        <f>VLOOKUP($A36,'PT ORGANISMOS'!$B$5:$H$1025,3,FALSE)</f>
        <v xml:space="preserve">CEMENTO PORTLAND (PARA VARIACIÓN HISTÓRICA) </v>
      </c>
      <c r="D36" s="8" t="str">
        <f>VLOOKUP($A36,'PT ORGANISMOS'!$B$5:$H$1025,7,FALSE)</f>
        <v>kg</v>
      </c>
      <c r="E36" s="12">
        <v>38.700000000000003</v>
      </c>
      <c r="F36" s="22">
        <f>VLOOKUP($B36,IN_08_20!$B:$E,4,)</f>
        <v>22.903541245132185</v>
      </c>
      <c r="G36" s="13">
        <f>F36*E36</f>
        <v>886.36704618661565</v>
      </c>
      <c r="H36" s="8"/>
    </row>
    <row r="37" spans="1:8" s="2" customFormat="1" ht="13.5" customHeight="1" x14ac:dyDescent="0.25">
      <c r="A37" s="27">
        <v>172</v>
      </c>
      <c r="B37" s="39" t="str">
        <f>VLOOKUP($A37,'PT ORGANISMOS'!$B$5:$H$1025,4,FALSE)</f>
        <v>la.001</v>
      </c>
      <c r="C37" s="7" t="str">
        <f>VLOOKUP($A37,'PT ORGANISMOS'!$B$5:$H$1025,3,FALSE)</f>
        <v>LADRILLO COMÚN DE 1RA.CALIDAD</v>
      </c>
      <c r="D37" s="8" t="str">
        <f>VLOOKUP($A37,'PT ORGANISMOS'!$B$5:$H$1025,7,FALSE)</f>
        <v>mil</v>
      </c>
      <c r="E37" s="12">
        <v>0.4</v>
      </c>
      <c r="F37" s="22">
        <f>VLOOKUP($B37,IN_08_20!$B:$E,4,)</f>
        <v>13718.340125558756</v>
      </c>
      <c r="G37" s="13">
        <f>F37*E37</f>
        <v>5487.3360502235028</v>
      </c>
      <c r="H37" s="8"/>
    </row>
    <row r="38" spans="1:8" s="2" customFormat="1" ht="13.5" customHeight="1" x14ac:dyDescent="0.25">
      <c r="A38" s="27">
        <v>31</v>
      </c>
      <c r="B38" s="39" t="str">
        <f>VLOOKUP($A38,'PT ORGANISMOS'!$B$5:$H$1025,4,FALSE)</f>
        <v>ar.001</v>
      </c>
      <c r="C38" s="7" t="str">
        <f>VLOOKUP($A38,'PT ORGANISMOS'!$B$5:$H$1025,3,FALSE)</f>
        <v>ARENA GRUESA</v>
      </c>
      <c r="D38" s="8" t="str">
        <f>VLOOKUP($A38,'PT ORGANISMOS'!$B$5:$H$1025,7,FALSE)</f>
        <v>m3</v>
      </c>
      <c r="E38" s="32">
        <v>0.38500000000000001</v>
      </c>
      <c r="F38" s="22">
        <f>VLOOKUP($B38,IN_08_20!$B:$E,4,)</f>
        <v>836.86388260317074</v>
      </c>
      <c r="G38" s="13">
        <f>F38*E38</f>
        <v>322.19259480222075</v>
      </c>
      <c r="H38" s="8"/>
    </row>
    <row r="39" spans="1:8" s="2" customFormat="1" ht="13.5" customHeight="1" x14ac:dyDescent="0.25">
      <c r="A39" s="27"/>
      <c r="B39" s="35" t="s">
        <v>903</v>
      </c>
      <c r="C39" s="7"/>
      <c r="D39" s="8"/>
      <c r="E39" s="12"/>
      <c r="F39" s="22"/>
      <c r="G39" s="13"/>
      <c r="H39" s="8"/>
    </row>
    <row r="40" spans="1:8" s="2" customFormat="1" ht="13.5" customHeight="1" x14ac:dyDescent="0.25">
      <c r="A40" s="27">
        <v>202</v>
      </c>
      <c r="B40" s="39" t="str">
        <f>VLOOKUP($A40,'PT ORGANISMOS'!$B$5:$H$1025,4,FALSE)</f>
        <v>mo.006</v>
      </c>
      <c r="C40" s="7" t="str">
        <f>VLOOKUP($A40,'PT ORGANISMOS'!$B$5:$H$1025,3,FALSE)</f>
        <v>CUADRILLA TIPO UOCRA</v>
      </c>
      <c r="D40" s="8" t="str">
        <f>VLOOKUP($A40,'PT ORGANISMOS'!$B$5:$H$1025,7,FALSE)</f>
        <v>h</v>
      </c>
      <c r="E40" s="12">
        <v>13.64</v>
      </c>
      <c r="F40" s="22">
        <f>VLOOKUP($B40,IN_08_20!$B:$E,4,)</f>
        <v>350.78211407878774</v>
      </c>
      <c r="G40" s="13">
        <f>F40*E40</f>
        <v>4784.6680360346654</v>
      </c>
      <c r="H40" s="8"/>
    </row>
    <row r="41" spans="1:8" s="2" customFormat="1" ht="13.5" customHeight="1" x14ac:dyDescent="0.25">
      <c r="A41" s="27"/>
      <c r="B41" s="35" t="s">
        <v>904</v>
      </c>
      <c r="C41" s="7"/>
      <c r="D41" s="8"/>
      <c r="E41" s="12"/>
      <c r="F41" s="22"/>
      <c r="G41" s="13"/>
      <c r="H41" s="8"/>
    </row>
    <row r="42" spans="1:8" s="2" customFormat="1" ht="13.5" customHeight="1" x14ac:dyDescent="0.25">
      <c r="A42" s="30">
        <v>83</v>
      </c>
      <c r="B42" s="40" t="str">
        <f>VLOOKUP($A42,'PT ORGANISMOS'!$B$5:$H$1025,4,FALSE)</f>
        <v>eq.020</v>
      </c>
      <c r="C42" s="14" t="str">
        <f>VLOOKUP($A42,'PT ORGANISMOS'!$B$5:$H$1025,3,FALSE)</f>
        <v>MIXER HORMIGÓN 5 M3</v>
      </c>
      <c r="D42" s="15" t="str">
        <f>VLOOKUP($A42,'PT ORGANISMOS'!$B$5:$H$1025,7,FALSE)</f>
        <v>h</v>
      </c>
      <c r="E42" s="72">
        <v>3.3999999999999998E-3</v>
      </c>
      <c r="F42" s="24">
        <f>VLOOKUP($B42,IN_08_20!$B:$E,4,)</f>
        <v>5726.1348881594367</v>
      </c>
      <c r="G42" s="17">
        <f>F42*E42</f>
        <v>19.468858619742083</v>
      </c>
      <c r="H42" s="15"/>
    </row>
    <row r="45" spans="1:8" s="2" customFormat="1" ht="15.75" x14ac:dyDescent="0.25">
      <c r="A45" s="50" t="s">
        <v>943</v>
      </c>
      <c r="B45" s="42" t="s">
        <v>952</v>
      </c>
      <c r="C45" s="11"/>
      <c r="D45" s="45" t="s">
        <v>913</v>
      </c>
      <c r="E45" s="43" t="str">
        <f>A45</f>
        <v>0.18.15.F</v>
      </c>
      <c r="F45" s="45" t="s">
        <v>920</v>
      </c>
      <c r="G45" s="44">
        <f>SUM(G47:G56)</f>
        <v>990.86026104967516</v>
      </c>
      <c r="H45" s="8" t="s">
        <v>3</v>
      </c>
    </row>
    <row r="46" spans="1:8" s="2" customFormat="1" ht="15" x14ac:dyDescent="0.25">
      <c r="A46" s="28"/>
      <c r="B46" s="34" t="s">
        <v>909</v>
      </c>
      <c r="C46" s="18"/>
      <c r="D46" s="19" t="s">
        <v>914</v>
      </c>
      <c r="E46" s="19" t="s">
        <v>910</v>
      </c>
      <c r="F46" s="20" t="s">
        <v>911</v>
      </c>
      <c r="G46" s="20" t="s">
        <v>912</v>
      </c>
      <c r="H46" s="18"/>
    </row>
    <row r="47" spans="1:8" s="2" customFormat="1" ht="13.5" customHeight="1" x14ac:dyDescent="0.25">
      <c r="A47" s="29"/>
      <c r="B47" s="46" t="s">
        <v>902</v>
      </c>
      <c r="C47" s="25"/>
      <c r="D47" s="41"/>
      <c r="E47" s="47"/>
      <c r="F47" s="48"/>
      <c r="G47" s="49"/>
      <c r="H47" s="41"/>
    </row>
    <row r="48" spans="1:8" s="2" customFormat="1" ht="13.5" customHeight="1" x14ac:dyDescent="0.25">
      <c r="A48" s="27">
        <v>2</v>
      </c>
      <c r="B48" s="39" t="str">
        <f>VLOOKUP($A48,'PT ORGANISMOS'!$B$5:$H$1025,4,FALSE)</f>
        <v>ac.015</v>
      </c>
      <c r="C48" s="7" t="str">
        <f>VLOOKUP($A48,'PT ORGANISMOS'!$B$5:$H$1025,3,FALSE)</f>
        <v>HIERRO MEJORADO DE 10 MM.</v>
      </c>
      <c r="D48" s="8" t="str">
        <f>VLOOKUP($A48,'PT ORGANISMOS'!$B$5:$H$1025,7,FALSE)</f>
        <v>kg</v>
      </c>
      <c r="E48" s="12">
        <v>0.3</v>
      </c>
      <c r="F48" s="22">
        <f>VLOOKUP($B48,IN_08_20!$B:$E,4,)</f>
        <v>122.68072912729149</v>
      </c>
      <c r="G48" s="13">
        <f>F48*E48</f>
        <v>36.804218738187444</v>
      </c>
      <c r="H48" s="8"/>
    </row>
    <row r="49" spans="1:8" s="2" customFormat="1" ht="13.5" customHeight="1" x14ac:dyDescent="0.25">
      <c r="A49" s="27">
        <v>179</v>
      </c>
      <c r="B49" s="39" t="str">
        <f>VLOOKUP($A49,'PT ORGANISMOS'!$B$5:$H$1025,4,FALSE)</f>
        <v>li.004</v>
      </c>
      <c r="C49" s="7" t="str">
        <f>VLOOKUP($A49,'PT ORGANISMOS'!$B$5:$H$1025,3,FALSE)</f>
        <v>CAL HIDRATADA EN BOLSA</v>
      </c>
      <c r="D49" s="8" t="str">
        <f>VLOOKUP($A49,'PT ORGANISMOS'!$B$5:$H$1025,7,FALSE)</f>
        <v>kg</v>
      </c>
      <c r="E49" s="12">
        <v>2.08</v>
      </c>
      <c r="F49" s="22">
        <f>VLOOKUP($B49,IN_08_20!$B:$E,4,)</f>
        <v>15.080566184945388</v>
      </c>
      <c r="G49" s="13">
        <f>F49*E49</f>
        <v>31.367577664686408</v>
      </c>
      <c r="H49" s="8"/>
    </row>
    <row r="50" spans="1:8" s="2" customFormat="1" ht="13.5" customHeight="1" x14ac:dyDescent="0.25">
      <c r="A50" s="27">
        <v>181</v>
      </c>
      <c r="B50" s="39" t="str">
        <f>VLOOKUP($A50,'PT ORGANISMOS'!$B$5:$H$1025,4,FALSE)</f>
        <v>li.006</v>
      </c>
      <c r="C50" s="7" t="str">
        <f>VLOOKUP($A50,'PT ORGANISMOS'!$B$5:$H$1025,3,FALSE)</f>
        <v xml:space="preserve">CEMENTO PORTLAND (PARA VARIACIÓN HISTÓRICA) </v>
      </c>
      <c r="D50" s="8" t="str">
        <f>VLOOKUP($A50,'PT ORGANISMOS'!$B$5:$H$1025,7,FALSE)</f>
        <v>kg</v>
      </c>
      <c r="E50" s="12">
        <v>2.31</v>
      </c>
      <c r="F50" s="22">
        <f>VLOOKUP($B50,IN_08_20!$B:$E,4,)</f>
        <v>22.903541245132185</v>
      </c>
      <c r="G50" s="13">
        <f>F50*E50</f>
        <v>52.907180276255346</v>
      </c>
      <c r="H50" s="8"/>
    </row>
    <row r="51" spans="1:8" s="2" customFormat="1" ht="13.5" customHeight="1" x14ac:dyDescent="0.25">
      <c r="A51" s="27">
        <v>174</v>
      </c>
      <c r="B51" s="39" t="str">
        <f>VLOOKUP($A51,'PT ORGANISMOS'!$B$5:$H$1025,4,FALSE)</f>
        <v>la.006</v>
      </c>
      <c r="C51" s="7" t="str">
        <f>VLOOKUP($A51,'PT ORGANISMOS'!$B$5:$H$1025,3,FALSE)</f>
        <v>LADRILLO HUECO 6T 8X18X30</v>
      </c>
      <c r="D51" s="8" t="str">
        <f>VLOOKUP($A51,'PT ORGANISMOS'!$B$5:$H$1025,7,FALSE)</f>
        <v>u</v>
      </c>
      <c r="E51" s="12">
        <v>17</v>
      </c>
      <c r="F51" s="22">
        <f>VLOOKUP($B51,IN_08_20!$B:$E,4,)</f>
        <v>27.489152560110519</v>
      </c>
      <c r="G51" s="13">
        <f>F51*E51</f>
        <v>467.31559352187884</v>
      </c>
      <c r="H51" s="8"/>
    </row>
    <row r="52" spans="1:8" s="2" customFormat="1" ht="13.5" customHeight="1" x14ac:dyDescent="0.25">
      <c r="A52" s="27">
        <v>31</v>
      </c>
      <c r="B52" s="39" t="str">
        <f>VLOOKUP($A52,'PT ORGANISMOS'!$B$5:$H$1025,4,FALSE)</f>
        <v>ar.001</v>
      </c>
      <c r="C52" s="7" t="str">
        <f>VLOOKUP($A52,'PT ORGANISMOS'!$B$5:$H$1025,3,FALSE)</f>
        <v>ARENA GRUESA</v>
      </c>
      <c r="D52" s="8" t="str">
        <f>VLOOKUP($A52,'PT ORGANISMOS'!$B$5:$H$1025,7,FALSE)</f>
        <v>m3</v>
      </c>
      <c r="E52" s="32">
        <v>1.2999999999999999E-2</v>
      </c>
      <c r="F52" s="22">
        <f>VLOOKUP($B52,IN_08_20!$B:$E,4,)</f>
        <v>836.86388260317074</v>
      </c>
      <c r="G52" s="13">
        <f>F52*E52</f>
        <v>10.879230473841218</v>
      </c>
      <c r="H52" s="8"/>
    </row>
    <row r="53" spans="1:8" s="2" customFormat="1" ht="13.5" customHeight="1" x14ac:dyDescent="0.25">
      <c r="A53" s="27"/>
      <c r="B53" s="35" t="s">
        <v>903</v>
      </c>
      <c r="C53" s="7"/>
      <c r="D53" s="8"/>
      <c r="E53" s="12"/>
      <c r="F53" s="22"/>
      <c r="G53" s="13"/>
      <c r="H53" s="8"/>
    </row>
    <row r="54" spans="1:8" s="2" customFormat="1" ht="13.5" customHeight="1" x14ac:dyDescent="0.25">
      <c r="A54" s="27">
        <v>202</v>
      </c>
      <c r="B54" s="39" t="str">
        <f>VLOOKUP($A54,'PT ORGANISMOS'!$B$5:$H$1025,4,FALSE)</f>
        <v>mo.006</v>
      </c>
      <c r="C54" s="7" t="str">
        <f>VLOOKUP($A54,'PT ORGANISMOS'!$B$5:$H$1025,3,FALSE)</f>
        <v>CUADRILLA TIPO UOCRA</v>
      </c>
      <c r="D54" s="8" t="str">
        <f>VLOOKUP($A54,'PT ORGANISMOS'!$B$5:$H$1025,7,FALSE)</f>
        <v>h</v>
      </c>
      <c r="E54" s="12">
        <v>1.1000000000000001</v>
      </c>
      <c r="F54" s="22">
        <f>VLOOKUP($B54,IN_08_20!$B:$E,4,)</f>
        <v>350.78211407878774</v>
      </c>
      <c r="G54" s="13">
        <f>F54*E54</f>
        <v>385.86032548666657</v>
      </c>
      <c r="H54" s="8"/>
    </row>
    <row r="55" spans="1:8" s="2" customFormat="1" ht="13.5" customHeight="1" x14ac:dyDescent="0.25">
      <c r="A55" s="27"/>
      <c r="B55" s="35" t="s">
        <v>904</v>
      </c>
      <c r="C55" s="7"/>
      <c r="D55" s="8"/>
      <c r="E55" s="12"/>
      <c r="F55" s="22"/>
      <c r="G55" s="13"/>
      <c r="H55" s="8"/>
    </row>
    <row r="56" spans="1:8" s="2" customFormat="1" ht="13.5" customHeight="1" x14ac:dyDescent="0.25">
      <c r="A56" s="30">
        <v>83</v>
      </c>
      <c r="B56" s="40" t="str">
        <f>VLOOKUP($A56,'PT ORGANISMOS'!$B$5:$H$1025,4,FALSE)</f>
        <v>eq.020</v>
      </c>
      <c r="C56" s="14" t="str">
        <f>VLOOKUP($A56,'PT ORGANISMOS'!$B$5:$H$1025,3,FALSE)</f>
        <v>MIXER HORMIGÓN 5 M3</v>
      </c>
      <c r="D56" s="15" t="str">
        <f>VLOOKUP($A56,'PT ORGANISMOS'!$B$5:$H$1025,7,FALSE)</f>
        <v>h</v>
      </c>
      <c r="E56" s="31">
        <v>1E-3</v>
      </c>
      <c r="F56" s="24">
        <f>VLOOKUP($B56,IN_08_20!$B:$E,4,)</f>
        <v>5726.1348881594367</v>
      </c>
      <c r="G56" s="17">
        <f>F56*E56</f>
        <v>5.7261348881594367</v>
      </c>
      <c r="H56" s="15"/>
    </row>
    <row r="59" spans="1:8" s="2" customFormat="1" ht="15.75" x14ac:dyDescent="0.25">
      <c r="A59" s="50" t="s">
        <v>944</v>
      </c>
      <c r="B59" s="42" t="s">
        <v>953</v>
      </c>
      <c r="C59" s="11"/>
      <c r="D59" s="45" t="s">
        <v>913</v>
      </c>
      <c r="E59" s="43" t="str">
        <f>A59</f>
        <v>0.18.16.F</v>
      </c>
      <c r="F59" s="45" t="s">
        <v>920</v>
      </c>
      <c r="G59" s="44">
        <f>SUM(G61:G69)</f>
        <v>1231.6537718612396</v>
      </c>
      <c r="H59" s="8" t="s">
        <v>3</v>
      </c>
    </row>
    <row r="60" spans="1:8" s="2" customFormat="1" ht="15" x14ac:dyDescent="0.25">
      <c r="A60" s="28"/>
      <c r="B60" s="34" t="s">
        <v>909</v>
      </c>
      <c r="C60" s="18"/>
      <c r="D60" s="19" t="s">
        <v>914</v>
      </c>
      <c r="E60" s="19" t="s">
        <v>910</v>
      </c>
      <c r="F60" s="20" t="s">
        <v>911</v>
      </c>
      <c r="G60" s="20" t="s">
        <v>912</v>
      </c>
      <c r="H60" s="18"/>
    </row>
    <row r="61" spans="1:8" s="2" customFormat="1" ht="13.5" customHeight="1" x14ac:dyDescent="0.25">
      <c r="A61" s="29"/>
      <c r="B61" s="46" t="s">
        <v>902</v>
      </c>
      <c r="C61" s="25"/>
      <c r="D61" s="41"/>
      <c r="E61" s="47"/>
      <c r="F61" s="48"/>
      <c r="G61" s="49"/>
      <c r="H61" s="41"/>
    </row>
    <row r="62" spans="1:8" s="2" customFormat="1" ht="13.5" customHeight="1" x14ac:dyDescent="0.25">
      <c r="A62" s="27">
        <v>179</v>
      </c>
      <c r="B62" s="39" t="str">
        <f>VLOOKUP($A62,'PT ORGANISMOS'!$B$5:$H$1025,4,FALSE)</f>
        <v>li.004</v>
      </c>
      <c r="C62" s="7" t="str">
        <f>VLOOKUP($A62,'PT ORGANISMOS'!$B$5:$H$1025,3,FALSE)</f>
        <v>CAL HIDRATADA EN BOLSA</v>
      </c>
      <c r="D62" s="8" t="str">
        <f>VLOOKUP($A62,'PT ORGANISMOS'!$B$5:$H$1025,7,FALSE)</f>
        <v>kg</v>
      </c>
      <c r="E62" s="12">
        <v>2.89</v>
      </c>
      <c r="F62" s="22">
        <f>VLOOKUP($B62,IN_08_20!$B:$E,4,)</f>
        <v>15.080566184945388</v>
      </c>
      <c r="G62" s="13">
        <f>F62*E62</f>
        <v>43.582836274492173</v>
      </c>
      <c r="H62" s="8"/>
    </row>
    <row r="63" spans="1:8" s="2" customFormat="1" ht="13.5" customHeight="1" x14ac:dyDescent="0.25">
      <c r="A63" s="27">
        <v>181</v>
      </c>
      <c r="B63" s="39" t="str">
        <f>VLOOKUP($A63,'PT ORGANISMOS'!$B$5:$H$1025,4,FALSE)</f>
        <v>li.006</v>
      </c>
      <c r="C63" s="7" t="str">
        <f>VLOOKUP($A63,'PT ORGANISMOS'!$B$5:$H$1025,3,FALSE)</f>
        <v xml:space="preserve">CEMENTO PORTLAND (PARA VARIACIÓN HISTÓRICA) </v>
      </c>
      <c r="D63" s="8" t="str">
        <f>VLOOKUP($A63,'PT ORGANISMOS'!$B$5:$H$1025,7,FALSE)</f>
        <v>kg</v>
      </c>
      <c r="E63" s="12">
        <v>3.3</v>
      </c>
      <c r="F63" s="22">
        <f>VLOOKUP($B63,IN_08_20!$B:$E,4,)</f>
        <v>22.903541245132185</v>
      </c>
      <c r="G63" s="13">
        <f>F63*E63</f>
        <v>75.581686108936211</v>
      </c>
      <c r="H63" s="8"/>
    </row>
    <row r="64" spans="1:8" s="2" customFormat="1" ht="13.5" customHeight="1" x14ac:dyDescent="0.25">
      <c r="A64" s="27">
        <v>173</v>
      </c>
      <c r="B64" s="39" t="str">
        <f>VLOOKUP($A64,'PT ORGANISMOS'!$B$5:$H$1025,4,FALSE)</f>
        <v>la.002</v>
      </c>
      <c r="C64" s="7" t="str">
        <f>VLOOKUP($A64,'PT ORGANISMOS'!$B$5:$H$1025,3,FALSE)</f>
        <v>LADRILLO HUECO 8T 12X18X30</v>
      </c>
      <c r="D64" s="8" t="str">
        <f>VLOOKUP($A64,'PT ORGANISMOS'!$B$5:$H$1025,7,FALSE)</f>
        <v>u</v>
      </c>
      <c r="E64" s="12">
        <v>17</v>
      </c>
      <c r="F64" s="22">
        <f>VLOOKUP($B64,IN_08_20!$B:$E,4,)</f>
        <v>36.14375172763225</v>
      </c>
      <c r="G64" s="13">
        <f>F64*E64</f>
        <v>614.4437793697482</v>
      </c>
      <c r="H64" s="8"/>
    </row>
    <row r="65" spans="1:8" s="2" customFormat="1" ht="13.5" customHeight="1" x14ac:dyDescent="0.25">
      <c r="A65" s="27">
        <v>31</v>
      </c>
      <c r="B65" s="39" t="str">
        <f>VLOOKUP($A65,'PT ORGANISMOS'!$B$5:$H$1025,4,FALSE)</f>
        <v>ar.001</v>
      </c>
      <c r="C65" s="7" t="str">
        <f>VLOOKUP($A65,'PT ORGANISMOS'!$B$5:$H$1025,3,FALSE)</f>
        <v>ARENA GRUESA</v>
      </c>
      <c r="D65" s="8" t="str">
        <f>VLOOKUP($A65,'PT ORGANISMOS'!$B$5:$H$1025,7,FALSE)</f>
        <v>m3</v>
      </c>
      <c r="E65" s="32">
        <v>1.9E-2</v>
      </c>
      <c r="F65" s="22">
        <f>VLOOKUP($B65,IN_08_20!$B:$E,4,)</f>
        <v>836.86388260317074</v>
      </c>
      <c r="G65" s="13">
        <f>F65*E65</f>
        <v>15.900413769460243</v>
      </c>
      <c r="H65" s="8"/>
    </row>
    <row r="66" spans="1:8" s="2" customFormat="1" ht="13.5" customHeight="1" x14ac:dyDescent="0.25">
      <c r="A66" s="27"/>
      <c r="B66" s="35" t="s">
        <v>903</v>
      </c>
      <c r="C66" s="7"/>
      <c r="D66" s="8"/>
      <c r="E66" s="12"/>
      <c r="F66" s="22"/>
      <c r="G66" s="13"/>
      <c r="H66" s="8"/>
    </row>
    <row r="67" spans="1:8" s="2" customFormat="1" ht="13.5" customHeight="1" x14ac:dyDescent="0.25">
      <c r="A67" s="27">
        <v>202</v>
      </c>
      <c r="B67" s="39" t="str">
        <f>VLOOKUP($A67,'PT ORGANISMOS'!$B$5:$H$1025,4,FALSE)</f>
        <v>mo.006</v>
      </c>
      <c r="C67" s="7" t="str">
        <f>VLOOKUP($A67,'PT ORGANISMOS'!$B$5:$H$1025,3,FALSE)</f>
        <v>CUADRILLA TIPO UOCRA</v>
      </c>
      <c r="D67" s="8" t="str">
        <f>VLOOKUP($A67,'PT ORGANISMOS'!$B$5:$H$1025,7,FALSE)</f>
        <v>h</v>
      </c>
      <c r="E67" s="12">
        <v>1.35</v>
      </c>
      <c r="F67" s="22">
        <f>VLOOKUP($B67,IN_08_20!$B:$E,4,)</f>
        <v>350.78211407878774</v>
      </c>
      <c r="G67" s="13">
        <f>F67*E67</f>
        <v>473.55585400636346</v>
      </c>
      <c r="H67" s="8"/>
    </row>
    <row r="68" spans="1:8" s="2" customFormat="1" ht="13.5" customHeight="1" x14ac:dyDescent="0.25">
      <c r="A68" s="27"/>
      <c r="B68" s="35" t="s">
        <v>904</v>
      </c>
      <c r="C68" s="7"/>
      <c r="D68" s="8"/>
      <c r="E68" s="12"/>
      <c r="F68" s="22"/>
      <c r="G68" s="13"/>
      <c r="H68" s="8"/>
    </row>
    <row r="69" spans="1:8" s="2" customFormat="1" ht="13.5" customHeight="1" x14ac:dyDescent="0.25">
      <c r="A69" s="30">
        <v>83</v>
      </c>
      <c r="B69" s="40" t="str">
        <f>VLOOKUP($A69,'PT ORGANISMOS'!$B$5:$H$1025,4,FALSE)</f>
        <v>eq.020</v>
      </c>
      <c r="C69" s="14" t="str">
        <f>VLOOKUP($A69,'PT ORGANISMOS'!$B$5:$H$1025,3,FALSE)</f>
        <v>MIXER HORMIGÓN 5 M3</v>
      </c>
      <c r="D69" s="15" t="str">
        <f>VLOOKUP($A69,'PT ORGANISMOS'!$B$5:$H$1025,7,FALSE)</f>
        <v>h</v>
      </c>
      <c r="E69" s="72">
        <v>1.5E-3</v>
      </c>
      <c r="F69" s="24">
        <f>VLOOKUP($B69,IN_08_20!$B:$E,4,)</f>
        <v>5726.1348881594367</v>
      </c>
      <c r="G69" s="17">
        <f>F69*E69</f>
        <v>8.5892023322391555</v>
      </c>
      <c r="H69" s="15"/>
    </row>
    <row r="72" spans="1:8" s="2" customFormat="1" ht="15.75" x14ac:dyDescent="0.25">
      <c r="A72" s="50" t="s">
        <v>945</v>
      </c>
      <c r="B72" s="42" t="s">
        <v>954</v>
      </c>
      <c r="C72" s="11"/>
      <c r="D72" s="45" t="s">
        <v>913</v>
      </c>
      <c r="E72" s="43" t="str">
        <f>A72</f>
        <v>0.18.17.F</v>
      </c>
      <c r="F72" s="45" t="s">
        <v>920</v>
      </c>
      <c r="G72" s="44">
        <f>SUM(G74:G82)</f>
        <v>1535.7988133121114</v>
      </c>
      <c r="H72" s="8" t="s">
        <v>3</v>
      </c>
    </row>
    <row r="73" spans="1:8" s="2" customFormat="1" ht="15" x14ac:dyDescent="0.25">
      <c r="A73" s="28"/>
      <c r="B73" s="34" t="s">
        <v>909</v>
      </c>
      <c r="C73" s="18"/>
      <c r="D73" s="19" t="s">
        <v>914</v>
      </c>
      <c r="E73" s="19" t="s">
        <v>910</v>
      </c>
      <c r="F73" s="20" t="s">
        <v>911</v>
      </c>
      <c r="G73" s="20" t="s">
        <v>912</v>
      </c>
      <c r="H73" s="18"/>
    </row>
    <row r="74" spans="1:8" s="2" customFormat="1" ht="13.5" customHeight="1" x14ac:dyDescent="0.25">
      <c r="A74" s="29"/>
      <c r="B74" s="46" t="s">
        <v>902</v>
      </c>
      <c r="C74" s="25"/>
      <c r="D74" s="41"/>
      <c r="E74" s="47"/>
      <c r="F74" s="48"/>
      <c r="G74" s="49"/>
      <c r="H74" s="41"/>
    </row>
    <row r="75" spans="1:8" s="2" customFormat="1" ht="13.5" customHeight="1" x14ac:dyDescent="0.25">
      <c r="A75" s="27">
        <v>179</v>
      </c>
      <c r="B75" s="39" t="str">
        <f>VLOOKUP($A75,'PT ORGANISMOS'!$B$5:$H$1025,4,FALSE)</f>
        <v>li.004</v>
      </c>
      <c r="C75" s="7" t="str">
        <f>VLOOKUP($A75,'PT ORGANISMOS'!$B$5:$H$1025,3,FALSE)</f>
        <v>CAL HIDRATADA EN BOLSA</v>
      </c>
      <c r="D75" s="8" t="str">
        <f>VLOOKUP($A75,'PT ORGANISMOS'!$B$5:$H$1025,7,FALSE)</f>
        <v>kg</v>
      </c>
      <c r="E75" s="12">
        <v>4.2</v>
      </c>
      <c r="F75" s="22">
        <f>VLOOKUP($B75,IN_08_20!$B:$E,4,)</f>
        <v>15.080566184945388</v>
      </c>
      <c r="G75" s="13">
        <f>F75*E75</f>
        <v>63.33837797677063</v>
      </c>
      <c r="H75" s="8"/>
    </row>
    <row r="76" spans="1:8" s="2" customFormat="1" ht="13.5" customHeight="1" x14ac:dyDescent="0.25">
      <c r="A76" s="27">
        <v>181</v>
      </c>
      <c r="B76" s="39" t="str">
        <f>VLOOKUP($A76,'PT ORGANISMOS'!$B$5:$H$1025,4,FALSE)</f>
        <v>li.006</v>
      </c>
      <c r="C76" s="7" t="str">
        <f>VLOOKUP($A76,'PT ORGANISMOS'!$B$5:$H$1025,3,FALSE)</f>
        <v xml:space="preserve">CEMENTO PORTLAND (PARA VARIACIÓN HISTÓRICA) </v>
      </c>
      <c r="D76" s="8" t="str">
        <f>VLOOKUP($A76,'PT ORGANISMOS'!$B$5:$H$1025,7,FALSE)</f>
        <v>kg</v>
      </c>
      <c r="E76" s="12">
        <v>2.4</v>
      </c>
      <c r="F76" s="22">
        <f>VLOOKUP($B76,IN_08_20!$B:$E,4,)</f>
        <v>22.903541245132185</v>
      </c>
      <c r="G76" s="13">
        <f>F76*E76</f>
        <v>54.968498988317243</v>
      </c>
      <c r="H76" s="8"/>
    </row>
    <row r="77" spans="1:8" s="2" customFormat="1" ht="13.5" customHeight="1" x14ac:dyDescent="0.25">
      <c r="A77" s="27">
        <v>175</v>
      </c>
      <c r="B77" s="39" t="str">
        <f>VLOOKUP($A77,'PT ORGANISMOS'!$B$5:$H$1025,4,FALSE)</f>
        <v>la.008</v>
      </c>
      <c r="C77" s="7" t="str">
        <f>VLOOKUP($A77,'PT ORGANISMOS'!$B$5:$H$1025,3,FALSE)</f>
        <v>LADRILLO HUECO 9T 18X18X30</v>
      </c>
      <c r="D77" s="8" t="str">
        <f>VLOOKUP($A77,'PT ORGANISMOS'!$B$5:$H$1025,7,FALSE)</f>
        <v>u</v>
      </c>
      <c r="E77" s="12">
        <v>17</v>
      </c>
      <c r="F77" s="22">
        <f>VLOOKUP($B77,IN_08_20!$B:$E,4,)</f>
        <v>50.427715918955144</v>
      </c>
      <c r="G77" s="13">
        <f>F77*E77</f>
        <v>857.27117062223749</v>
      </c>
      <c r="H77" s="8"/>
    </row>
    <row r="78" spans="1:8" s="2" customFormat="1" ht="13.5" customHeight="1" x14ac:dyDescent="0.25">
      <c r="A78" s="27">
        <v>31</v>
      </c>
      <c r="B78" s="39" t="str">
        <f>VLOOKUP($A78,'PT ORGANISMOS'!$B$5:$H$1025,4,FALSE)</f>
        <v>ar.001</v>
      </c>
      <c r="C78" s="7" t="str">
        <f>VLOOKUP($A78,'PT ORGANISMOS'!$B$5:$H$1025,3,FALSE)</f>
        <v>ARENA GRUESA</v>
      </c>
      <c r="D78" s="8" t="str">
        <f>VLOOKUP($A78,'PT ORGANISMOS'!$B$5:$H$1025,7,FALSE)</f>
        <v>m3</v>
      </c>
      <c r="E78" s="32">
        <v>2.7E-2</v>
      </c>
      <c r="F78" s="22">
        <f>VLOOKUP($B78,IN_08_20!$B:$E,4,)</f>
        <v>836.86388260317074</v>
      </c>
      <c r="G78" s="13">
        <f>F78*E78</f>
        <v>22.595324830285609</v>
      </c>
      <c r="H78" s="8"/>
    </row>
    <row r="79" spans="1:8" s="2" customFormat="1" ht="13.5" customHeight="1" x14ac:dyDescent="0.25">
      <c r="A79" s="27"/>
      <c r="B79" s="35" t="s">
        <v>903</v>
      </c>
      <c r="C79" s="7"/>
      <c r="D79" s="8"/>
      <c r="E79" s="12"/>
      <c r="F79" s="22"/>
      <c r="G79" s="13"/>
      <c r="H79" s="8"/>
    </row>
    <row r="80" spans="1:8" s="2" customFormat="1" ht="13.5" customHeight="1" x14ac:dyDescent="0.25">
      <c r="A80" s="27">
        <v>202</v>
      </c>
      <c r="B80" s="39" t="str">
        <f>VLOOKUP($A80,'PT ORGANISMOS'!$B$5:$H$1025,4,FALSE)</f>
        <v>mo.006</v>
      </c>
      <c r="C80" s="7" t="str">
        <f>VLOOKUP($A80,'PT ORGANISMOS'!$B$5:$H$1025,3,FALSE)</f>
        <v>CUADRILLA TIPO UOCRA</v>
      </c>
      <c r="D80" s="8" t="str">
        <f>VLOOKUP($A80,'PT ORGANISMOS'!$B$5:$H$1025,7,FALSE)</f>
        <v>h</v>
      </c>
      <c r="E80" s="12">
        <v>1.5</v>
      </c>
      <c r="F80" s="22">
        <f>VLOOKUP($B80,IN_08_20!$B:$E,4,)</f>
        <v>350.78211407878774</v>
      </c>
      <c r="G80" s="13">
        <f>F80*E80</f>
        <v>526.17317111818159</v>
      </c>
      <c r="H80" s="8"/>
    </row>
    <row r="81" spans="1:8" s="2" customFormat="1" ht="13.5" customHeight="1" x14ac:dyDescent="0.25">
      <c r="A81" s="27"/>
      <c r="B81" s="35" t="s">
        <v>904</v>
      </c>
      <c r="C81" s="7"/>
      <c r="D81" s="8"/>
      <c r="E81" s="12"/>
      <c r="F81" s="22"/>
      <c r="G81" s="13"/>
      <c r="H81" s="8"/>
    </row>
    <row r="82" spans="1:8" s="2" customFormat="1" ht="13.5" customHeight="1" x14ac:dyDescent="0.25">
      <c r="A82" s="30">
        <v>83</v>
      </c>
      <c r="B82" s="40" t="str">
        <f>VLOOKUP($A82,'PT ORGANISMOS'!$B$5:$H$1025,4,FALSE)</f>
        <v>eq.020</v>
      </c>
      <c r="C82" s="14" t="str">
        <f>VLOOKUP($A82,'PT ORGANISMOS'!$B$5:$H$1025,3,FALSE)</f>
        <v>MIXER HORMIGÓN 5 M3</v>
      </c>
      <c r="D82" s="15" t="str">
        <f>VLOOKUP($A82,'PT ORGANISMOS'!$B$5:$H$1025,7,FALSE)</f>
        <v>h</v>
      </c>
      <c r="E82" s="31">
        <v>2E-3</v>
      </c>
      <c r="F82" s="24">
        <f>VLOOKUP($B82,IN_08_20!$B:$E,4,)</f>
        <v>5726.1348881594367</v>
      </c>
      <c r="G82" s="17">
        <f>F82*E82</f>
        <v>11.452269776318873</v>
      </c>
      <c r="H82" s="15"/>
    </row>
    <row r="85" spans="1:8" s="2" customFormat="1" ht="15.75" x14ac:dyDescent="0.25">
      <c r="A85" s="50" t="s">
        <v>946</v>
      </c>
      <c r="B85" s="42" t="s">
        <v>955</v>
      </c>
      <c r="C85" s="11"/>
      <c r="D85" s="45" t="s">
        <v>913</v>
      </c>
      <c r="E85" s="43" t="str">
        <f>A85</f>
        <v>0.18.18.F</v>
      </c>
      <c r="F85" s="45" t="s">
        <v>920</v>
      </c>
      <c r="G85" s="44">
        <f>SUM(G87:G95)</f>
        <v>1234.291169146818</v>
      </c>
      <c r="H85" s="8" t="s">
        <v>3</v>
      </c>
    </row>
    <row r="86" spans="1:8" s="2" customFormat="1" ht="15" x14ac:dyDescent="0.25">
      <c r="A86" s="28"/>
      <c r="B86" s="34" t="s">
        <v>909</v>
      </c>
      <c r="C86" s="18"/>
      <c r="D86" s="19" t="s">
        <v>914</v>
      </c>
      <c r="E86" s="19" t="s">
        <v>910</v>
      </c>
      <c r="F86" s="20" t="s">
        <v>911</v>
      </c>
      <c r="G86" s="20" t="s">
        <v>912</v>
      </c>
      <c r="H86" s="18"/>
    </row>
    <row r="87" spans="1:8" s="2" customFormat="1" ht="13.5" customHeight="1" x14ac:dyDescent="0.25">
      <c r="A87" s="29"/>
      <c r="B87" s="46" t="s">
        <v>902</v>
      </c>
      <c r="C87" s="25"/>
      <c r="D87" s="41"/>
      <c r="E87" s="47"/>
      <c r="F87" s="48"/>
      <c r="G87" s="49"/>
      <c r="H87" s="41"/>
    </row>
    <row r="88" spans="1:8" s="2" customFormat="1" ht="13.5" customHeight="1" x14ac:dyDescent="0.25">
      <c r="A88" s="27">
        <v>179</v>
      </c>
      <c r="B88" s="39" t="str">
        <f>VLOOKUP($A88,'PT ORGANISMOS'!$B$5:$H$1025,4,FALSE)</f>
        <v>li.004</v>
      </c>
      <c r="C88" s="7" t="str">
        <f>VLOOKUP($A88,'PT ORGANISMOS'!$B$5:$H$1025,3,FALSE)</f>
        <v>CAL HIDRATADA EN BOLSA</v>
      </c>
      <c r="D88" s="8" t="str">
        <f>VLOOKUP($A88,'PT ORGANISMOS'!$B$5:$H$1025,7,FALSE)</f>
        <v>kg</v>
      </c>
      <c r="E88" s="12">
        <v>4.2</v>
      </c>
      <c r="F88" s="22">
        <f>VLOOKUP($B88,IN_08_20!$B:$E,4,)</f>
        <v>15.080566184945388</v>
      </c>
      <c r="G88" s="13">
        <f>F88*E88</f>
        <v>63.33837797677063</v>
      </c>
      <c r="H88" s="8"/>
    </row>
    <row r="89" spans="1:8" s="2" customFormat="1" ht="13.5" customHeight="1" x14ac:dyDescent="0.25">
      <c r="A89" s="27">
        <v>181</v>
      </c>
      <c r="B89" s="39" t="str">
        <f>VLOOKUP($A89,'PT ORGANISMOS'!$B$5:$H$1025,4,FALSE)</f>
        <v>li.006</v>
      </c>
      <c r="C89" s="7" t="str">
        <f>VLOOKUP($A89,'PT ORGANISMOS'!$B$5:$H$1025,3,FALSE)</f>
        <v xml:space="preserve">CEMENTO PORTLAND (PARA VARIACIÓN HISTÓRICA) </v>
      </c>
      <c r="D89" s="8" t="str">
        <f>VLOOKUP($A89,'PT ORGANISMOS'!$B$5:$H$1025,7,FALSE)</f>
        <v>kg</v>
      </c>
      <c r="E89" s="12">
        <v>2.4</v>
      </c>
      <c r="F89" s="22">
        <f>VLOOKUP($B89,IN_08_20!$B:$E,4,)</f>
        <v>22.903541245132185</v>
      </c>
      <c r="G89" s="13">
        <f>F89*E89</f>
        <v>54.968498988317243</v>
      </c>
      <c r="H89" s="8"/>
    </row>
    <row r="90" spans="1:8" s="2" customFormat="1" ht="13.5" customHeight="1" x14ac:dyDescent="0.25">
      <c r="A90" s="27">
        <v>176</v>
      </c>
      <c r="B90" s="39" t="str">
        <f>VLOOKUP($A90,'PT ORGANISMOS'!$B$5:$H$1025,4,FALSE)</f>
        <v>la.009</v>
      </c>
      <c r="C90" s="7" t="str">
        <f>VLOOKUP($A90,'PT ORGANISMOS'!$B$5:$H$1025,3,FALSE)</f>
        <v>LADRILLO HUECO PORTANTE 18X 18X 30</v>
      </c>
      <c r="D90" s="8" t="str">
        <f>VLOOKUP($A90,'PT ORGANISMOS'!$B$5:$H$1025,7,FALSE)</f>
        <v>u</v>
      </c>
      <c r="E90" s="12">
        <v>12</v>
      </c>
      <c r="F90" s="22">
        <f>VLOOKUP($B90,IN_08_20!$B:$E,4,)</f>
        <v>46.313627204745337</v>
      </c>
      <c r="G90" s="13">
        <f>F90*E90</f>
        <v>555.76352645694408</v>
      </c>
      <c r="H90" s="8"/>
    </row>
    <row r="91" spans="1:8" s="2" customFormat="1" ht="13.5" customHeight="1" x14ac:dyDescent="0.25">
      <c r="A91" s="27">
        <v>31</v>
      </c>
      <c r="B91" s="39" t="str">
        <f>VLOOKUP($A91,'PT ORGANISMOS'!$B$5:$H$1025,4,FALSE)</f>
        <v>ar.001</v>
      </c>
      <c r="C91" s="7" t="str">
        <f>VLOOKUP($A91,'PT ORGANISMOS'!$B$5:$H$1025,3,FALSE)</f>
        <v>ARENA GRUESA</v>
      </c>
      <c r="D91" s="8" t="str">
        <f>VLOOKUP($A91,'PT ORGANISMOS'!$B$5:$H$1025,7,FALSE)</f>
        <v>m3</v>
      </c>
      <c r="E91" s="32">
        <v>2.7E-2</v>
      </c>
      <c r="F91" s="22">
        <f>VLOOKUP($B91,IN_08_20!$B:$E,4,)</f>
        <v>836.86388260317074</v>
      </c>
      <c r="G91" s="13">
        <f>F91*E91</f>
        <v>22.595324830285609</v>
      </c>
      <c r="H91" s="8"/>
    </row>
    <row r="92" spans="1:8" s="2" customFormat="1" ht="13.5" customHeight="1" x14ac:dyDescent="0.25">
      <c r="A92" s="27"/>
      <c r="B92" s="35" t="s">
        <v>903</v>
      </c>
      <c r="C92" s="7"/>
      <c r="D92" s="8"/>
      <c r="E92" s="12"/>
      <c r="F92" s="22"/>
      <c r="G92" s="13"/>
      <c r="H92" s="8"/>
    </row>
    <row r="93" spans="1:8" s="2" customFormat="1" ht="13.5" customHeight="1" x14ac:dyDescent="0.25">
      <c r="A93" s="27">
        <v>202</v>
      </c>
      <c r="B93" s="39" t="str">
        <f>VLOOKUP($A93,'PT ORGANISMOS'!$B$5:$H$1025,4,FALSE)</f>
        <v>mo.006</v>
      </c>
      <c r="C93" s="7" t="str">
        <f>VLOOKUP($A93,'PT ORGANISMOS'!$B$5:$H$1025,3,FALSE)</f>
        <v>CUADRILLA TIPO UOCRA</v>
      </c>
      <c r="D93" s="8" t="str">
        <f>VLOOKUP($A93,'PT ORGANISMOS'!$B$5:$H$1025,7,FALSE)</f>
        <v>h</v>
      </c>
      <c r="E93" s="12">
        <v>1.5</v>
      </c>
      <c r="F93" s="22">
        <f>VLOOKUP($B93,IN_08_20!$B:$E,4,)</f>
        <v>350.78211407878774</v>
      </c>
      <c r="G93" s="13">
        <f>F93*E93</f>
        <v>526.17317111818159</v>
      </c>
      <c r="H93" s="8"/>
    </row>
    <row r="94" spans="1:8" s="2" customFormat="1" ht="13.5" customHeight="1" x14ac:dyDescent="0.25">
      <c r="A94" s="27"/>
      <c r="B94" s="35" t="s">
        <v>904</v>
      </c>
      <c r="C94" s="7"/>
      <c r="D94" s="8"/>
      <c r="E94" s="12"/>
      <c r="F94" s="22"/>
      <c r="G94" s="13"/>
      <c r="H94" s="8"/>
    </row>
    <row r="95" spans="1:8" s="2" customFormat="1" ht="13.5" customHeight="1" x14ac:dyDescent="0.25">
      <c r="A95" s="30">
        <v>83</v>
      </c>
      <c r="B95" s="40" t="str">
        <f>VLOOKUP($A95,'PT ORGANISMOS'!$B$5:$H$1025,4,FALSE)</f>
        <v>eq.020</v>
      </c>
      <c r="C95" s="14" t="str">
        <f>VLOOKUP($A95,'PT ORGANISMOS'!$B$5:$H$1025,3,FALSE)</f>
        <v>MIXER HORMIGÓN 5 M3</v>
      </c>
      <c r="D95" s="15" t="str">
        <f>VLOOKUP($A95,'PT ORGANISMOS'!$B$5:$H$1025,7,FALSE)</f>
        <v>h</v>
      </c>
      <c r="E95" s="31">
        <v>2E-3</v>
      </c>
      <c r="F95" s="24">
        <f>VLOOKUP($B95,IN_08_20!$B:$E,4,)</f>
        <v>5726.1348881594367</v>
      </c>
      <c r="G95" s="17">
        <f>F95*E95</f>
        <v>11.452269776318873</v>
      </c>
      <c r="H95" s="15"/>
    </row>
    <row r="98" spans="1:8" s="2" customFormat="1" ht="15.75" x14ac:dyDescent="0.25">
      <c r="A98" s="232" t="s">
        <v>1849</v>
      </c>
      <c r="B98" s="42" t="s">
        <v>956</v>
      </c>
      <c r="C98" s="11"/>
      <c r="D98" s="45" t="s">
        <v>913</v>
      </c>
      <c r="E98" s="43" t="str">
        <f>A98</f>
        <v>0.18.25.F</v>
      </c>
      <c r="F98" s="45" t="s">
        <v>920</v>
      </c>
      <c r="G98" s="44">
        <f>SUM(G100:G108)</f>
        <v>1717.7083974899758</v>
      </c>
      <c r="H98" s="8" t="s">
        <v>3</v>
      </c>
    </row>
    <row r="99" spans="1:8" s="2" customFormat="1" ht="15" x14ac:dyDescent="0.25">
      <c r="A99" s="28"/>
      <c r="B99" s="34" t="s">
        <v>909</v>
      </c>
      <c r="C99" s="18"/>
      <c r="D99" s="19" t="s">
        <v>914</v>
      </c>
      <c r="E99" s="19" t="s">
        <v>910</v>
      </c>
      <c r="F99" s="20" t="s">
        <v>911</v>
      </c>
      <c r="G99" s="20" t="s">
        <v>912</v>
      </c>
      <c r="H99" s="18"/>
    </row>
    <row r="100" spans="1:8" s="2" customFormat="1" ht="13.5" customHeight="1" x14ac:dyDescent="0.25">
      <c r="A100" s="29"/>
      <c r="B100" s="46" t="s">
        <v>902</v>
      </c>
      <c r="C100" s="25"/>
      <c r="D100" s="41"/>
      <c r="E100" s="47"/>
      <c r="F100" s="48"/>
      <c r="G100" s="49"/>
      <c r="H100" s="41"/>
    </row>
    <row r="101" spans="1:8" s="2" customFormat="1" ht="13.5" customHeight="1" x14ac:dyDescent="0.25">
      <c r="A101" s="27">
        <v>179</v>
      </c>
      <c r="B101" s="39" t="str">
        <f>VLOOKUP($A101,'PT ORGANISMOS'!$B$5:$H$1025,4,FALSE)</f>
        <v>li.004</v>
      </c>
      <c r="C101" s="7" t="str">
        <f>VLOOKUP($A101,'PT ORGANISMOS'!$B$5:$H$1025,3,FALSE)</f>
        <v>CAL HIDRATADA EN BOLSA</v>
      </c>
      <c r="D101" s="8" t="str">
        <f>VLOOKUP($A101,'PT ORGANISMOS'!$B$5:$H$1025,7,FALSE)</f>
        <v>kg</v>
      </c>
      <c r="E101" s="32">
        <v>2.0150000000000001</v>
      </c>
      <c r="F101" s="22">
        <f>VLOOKUP($B101,IN_08_20!$B:$E,4,)</f>
        <v>15.080566184945388</v>
      </c>
      <c r="G101" s="13">
        <f>F101*E101</f>
        <v>30.38734086266496</v>
      </c>
      <c r="H101" s="8"/>
    </row>
    <row r="102" spans="1:8" s="2" customFormat="1" ht="13.5" customHeight="1" x14ac:dyDescent="0.25">
      <c r="A102" s="27">
        <v>181</v>
      </c>
      <c r="B102" s="39" t="str">
        <f>VLOOKUP($A102,'PT ORGANISMOS'!$B$5:$H$1025,4,FALSE)</f>
        <v>li.006</v>
      </c>
      <c r="C102" s="7" t="str">
        <f>VLOOKUP($A102,'PT ORGANISMOS'!$B$5:$H$1025,3,FALSE)</f>
        <v xml:space="preserve">CEMENTO PORTLAND (PARA VARIACIÓN HISTÓRICA) </v>
      </c>
      <c r="D102" s="8" t="str">
        <f>VLOOKUP($A102,'PT ORGANISMOS'!$B$5:$H$1025,7,FALSE)</f>
        <v>kg</v>
      </c>
      <c r="E102" s="32">
        <v>2.3180000000000001</v>
      </c>
      <c r="F102" s="22">
        <f>VLOOKUP($B102,IN_08_20!$B:$E,4,)</f>
        <v>22.903541245132185</v>
      </c>
      <c r="G102" s="13">
        <f>F102*E102</f>
        <v>53.090408606216407</v>
      </c>
      <c r="H102" s="8"/>
    </row>
    <row r="103" spans="1:8" s="2" customFormat="1" ht="13.5" customHeight="1" x14ac:dyDescent="0.25">
      <c r="A103" s="27">
        <v>42</v>
      </c>
      <c r="B103" s="39" t="str">
        <f>VLOOKUP($A103,'PT ORGANISMOS'!$B$5:$H$1025,4,FALSE)</f>
        <v>bl.002</v>
      </c>
      <c r="C103" s="7" t="str">
        <f>VLOOKUP($A103,'PT ORGANISMOS'!$B$5:$H$1025,3,FALSE)</f>
        <v>BLOQUE DE H° DE 19X19X39 BR3</v>
      </c>
      <c r="D103" s="8" t="str">
        <f>VLOOKUP($A103,'PT ORGANISMOS'!$B$5:$H$1025,7,FALSE)</f>
        <v>u</v>
      </c>
      <c r="E103" s="12">
        <v>13</v>
      </c>
      <c r="F103" s="22">
        <f>VLOOKUP($B103,IN_08_20!$B:$E,4,)</f>
        <v>74.851531380470618</v>
      </c>
      <c r="G103" s="13">
        <f>F103*E103</f>
        <v>973.06990794611806</v>
      </c>
      <c r="H103" s="8"/>
    </row>
    <row r="104" spans="1:8" s="2" customFormat="1" ht="13.5" customHeight="1" x14ac:dyDescent="0.25">
      <c r="A104" s="27">
        <v>31</v>
      </c>
      <c r="B104" s="39" t="str">
        <f>VLOOKUP($A104,'PT ORGANISMOS'!$B$5:$H$1025,4,FALSE)</f>
        <v>ar.001</v>
      </c>
      <c r="C104" s="7" t="str">
        <f>VLOOKUP($A104,'PT ORGANISMOS'!$B$5:$H$1025,3,FALSE)</f>
        <v>ARENA GRUESA</v>
      </c>
      <c r="D104" s="8" t="str">
        <f>VLOOKUP($A104,'PT ORGANISMOS'!$B$5:$H$1025,7,FALSE)</f>
        <v>m3</v>
      </c>
      <c r="E104" s="32">
        <v>1.2999999999999999E-2</v>
      </c>
      <c r="F104" s="22">
        <f>VLOOKUP($B104,IN_08_20!$B:$E,4,)</f>
        <v>836.86388260317074</v>
      </c>
      <c r="G104" s="13">
        <f>F104*E104</f>
        <v>10.879230473841218</v>
      </c>
      <c r="H104" s="8"/>
    </row>
    <row r="105" spans="1:8" s="2" customFormat="1" ht="13.5" customHeight="1" x14ac:dyDescent="0.25">
      <c r="A105" s="27"/>
      <c r="B105" s="35" t="s">
        <v>903</v>
      </c>
      <c r="C105" s="7"/>
      <c r="D105" s="8"/>
      <c r="E105" s="12"/>
      <c r="F105" s="22"/>
      <c r="G105" s="13"/>
      <c r="H105" s="8"/>
    </row>
    <row r="106" spans="1:8" s="2" customFormat="1" ht="13.5" customHeight="1" x14ac:dyDescent="0.25">
      <c r="A106" s="27">
        <v>202</v>
      </c>
      <c r="B106" s="39" t="str">
        <f>VLOOKUP($A106,'PT ORGANISMOS'!$B$5:$H$1025,4,FALSE)</f>
        <v>mo.006</v>
      </c>
      <c r="C106" s="7" t="str">
        <f>VLOOKUP($A106,'PT ORGANISMOS'!$B$5:$H$1025,3,FALSE)</f>
        <v>CUADRILLA TIPO UOCRA</v>
      </c>
      <c r="D106" s="8" t="str">
        <f>VLOOKUP($A106,'PT ORGANISMOS'!$B$5:$H$1025,7,FALSE)</f>
        <v>h</v>
      </c>
      <c r="E106" s="12">
        <v>1.4</v>
      </c>
      <c r="F106" s="22">
        <f>VLOOKUP($B106,IN_08_20!$B:$E,4,)</f>
        <v>350.78211407878774</v>
      </c>
      <c r="G106" s="13">
        <f>F106*E106</f>
        <v>491.09495971030282</v>
      </c>
      <c r="H106" s="8"/>
    </row>
    <row r="107" spans="1:8" s="2" customFormat="1" ht="13.5" customHeight="1" x14ac:dyDescent="0.25">
      <c r="A107" s="27"/>
      <c r="B107" s="35" t="s">
        <v>904</v>
      </c>
      <c r="C107" s="7"/>
      <c r="D107" s="8"/>
      <c r="E107" s="12"/>
      <c r="F107" s="22"/>
      <c r="G107" s="13"/>
      <c r="H107" s="8"/>
    </row>
    <row r="108" spans="1:8" s="2" customFormat="1" ht="13.5" customHeight="1" x14ac:dyDescent="0.25">
      <c r="A108" s="30">
        <v>83</v>
      </c>
      <c r="B108" s="40" t="str">
        <f>VLOOKUP($A108,'PT ORGANISMOS'!$B$5:$H$1025,4,FALSE)</f>
        <v>eq.020</v>
      </c>
      <c r="C108" s="14" t="str">
        <f>VLOOKUP($A108,'PT ORGANISMOS'!$B$5:$H$1025,3,FALSE)</f>
        <v>MIXER HORMIGÓN 5 M3</v>
      </c>
      <c r="D108" s="15" t="str">
        <f>VLOOKUP($A108,'PT ORGANISMOS'!$B$5:$H$1025,7,FALSE)</f>
        <v>h</v>
      </c>
      <c r="E108" s="72">
        <v>2.7799999999999998E-2</v>
      </c>
      <c r="F108" s="24">
        <f>VLOOKUP($B108,IN_08_20!$B:$E,4,)</f>
        <v>5726.1348881594367</v>
      </c>
      <c r="G108" s="17">
        <f>F108*E108</f>
        <v>159.18654989083234</v>
      </c>
      <c r="H108" s="15"/>
    </row>
    <row r="111" spans="1:8" s="2" customFormat="1" ht="15.75" x14ac:dyDescent="0.25">
      <c r="A111" s="50" t="s">
        <v>947</v>
      </c>
      <c r="B111" s="42" t="s">
        <v>957</v>
      </c>
      <c r="C111" s="11"/>
      <c r="D111" s="45" t="s">
        <v>913</v>
      </c>
      <c r="E111" s="43" t="str">
        <f>A111</f>
        <v>0.18.26.F</v>
      </c>
      <c r="F111" s="45" t="s">
        <v>920</v>
      </c>
      <c r="G111" s="44">
        <f>SUM(G113:G122)</f>
        <v>13809.657625882426</v>
      </c>
      <c r="H111" s="8" t="s">
        <v>1</v>
      </c>
    </row>
    <row r="112" spans="1:8" s="2" customFormat="1" ht="15" x14ac:dyDescent="0.25">
      <c r="A112" s="28"/>
      <c r="B112" s="34" t="s">
        <v>909</v>
      </c>
      <c r="C112" s="18"/>
      <c r="D112" s="19" t="s">
        <v>914</v>
      </c>
      <c r="E112" s="19" t="s">
        <v>910</v>
      </c>
      <c r="F112" s="20" t="s">
        <v>911</v>
      </c>
      <c r="G112" s="20" t="s">
        <v>912</v>
      </c>
      <c r="H112" s="18"/>
    </row>
    <row r="113" spans="1:8" s="2" customFormat="1" ht="13.5" customHeight="1" x14ac:dyDescent="0.25">
      <c r="A113" s="29"/>
      <c r="B113" s="46" t="s">
        <v>902</v>
      </c>
      <c r="C113" s="25"/>
      <c r="D113" s="41"/>
      <c r="E113" s="47"/>
      <c r="F113" s="48"/>
      <c r="G113" s="49"/>
      <c r="H113" s="41"/>
    </row>
    <row r="114" spans="1:8" s="2" customFormat="1" ht="13.5" customHeight="1" x14ac:dyDescent="0.25">
      <c r="A114" s="27">
        <v>179</v>
      </c>
      <c r="B114" s="39" t="str">
        <f>VLOOKUP($A114,'PT ORGANISMOS'!$B$5:$H$1025,4,FALSE)</f>
        <v>li.004</v>
      </c>
      <c r="C114" s="7" t="str">
        <f>VLOOKUP($A114,'PT ORGANISMOS'!$B$5:$H$1025,3,FALSE)</f>
        <v>CAL HIDRATADA EN BOLSA</v>
      </c>
      <c r="D114" s="8" t="str">
        <f>VLOOKUP($A114,'PT ORGANISMOS'!$B$5:$H$1025,7,FALSE)</f>
        <v>kg</v>
      </c>
      <c r="E114" s="12">
        <v>57.6</v>
      </c>
      <c r="F114" s="22">
        <f>VLOOKUP($B114,IN_08_20!$B:$E,4,)</f>
        <v>15.080566184945388</v>
      </c>
      <c r="G114" s="13">
        <f>F114*E114</f>
        <v>868.64061225285434</v>
      </c>
      <c r="H114" s="8"/>
    </row>
    <row r="115" spans="1:8" s="2" customFormat="1" ht="13.5" customHeight="1" x14ac:dyDescent="0.25">
      <c r="A115" s="27">
        <v>181</v>
      </c>
      <c r="B115" s="39" t="str">
        <f>VLOOKUP($A115,'PT ORGANISMOS'!$B$5:$H$1025,4,FALSE)</f>
        <v>li.006</v>
      </c>
      <c r="C115" s="7" t="str">
        <f>VLOOKUP($A115,'PT ORGANISMOS'!$B$5:$H$1025,3,FALSE)</f>
        <v xml:space="preserve">CEMENTO PORTLAND (PARA VARIACIÓN HISTÓRICA) </v>
      </c>
      <c r="D115" s="8" t="str">
        <f>VLOOKUP($A115,'PT ORGANISMOS'!$B$5:$H$1025,7,FALSE)</f>
        <v>kg</v>
      </c>
      <c r="E115" s="12">
        <v>59.2</v>
      </c>
      <c r="F115" s="22">
        <f>VLOOKUP($B115,IN_08_20!$B:$E,4,)</f>
        <v>22.903541245132185</v>
      </c>
      <c r="G115" s="13">
        <f>F115*E115</f>
        <v>1355.8896417118253</v>
      </c>
      <c r="H115" s="8"/>
    </row>
    <row r="116" spans="1:8" s="2" customFormat="1" ht="13.5" customHeight="1" x14ac:dyDescent="0.25">
      <c r="A116" s="27">
        <v>2</v>
      </c>
      <c r="B116" s="39" t="str">
        <f>VLOOKUP($A116,'PT ORGANISMOS'!$B$5:$H$1025,4,FALSE)</f>
        <v>ac.015</v>
      </c>
      <c r="C116" s="7" t="str">
        <f>VLOOKUP($A116,'PT ORGANISMOS'!$B$5:$H$1025,3,FALSE)</f>
        <v>HIERRO MEJORADO DE 10 MM.</v>
      </c>
      <c r="D116" s="8" t="str">
        <f>VLOOKUP($A116,'PT ORGANISMOS'!$B$5:$H$1025,7,FALSE)</f>
        <v>kg</v>
      </c>
      <c r="E116" s="12">
        <v>2.2000000000000002</v>
      </c>
      <c r="F116" s="22">
        <f>VLOOKUP($B116,IN_08_20!$B:$E,4,)</f>
        <v>122.68072912729149</v>
      </c>
      <c r="G116" s="13">
        <f>F116*E116</f>
        <v>269.89760408004128</v>
      </c>
      <c r="H116" s="8"/>
    </row>
    <row r="117" spans="1:8" s="2" customFormat="1" ht="13.5" customHeight="1" x14ac:dyDescent="0.25">
      <c r="A117" s="27">
        <v>172</v>
      </c>
      <c r="B117" s="39" t="str">
        <f>VLOOKUP($A117,'PT ORGANISMOS'!$B$5:$H$1025,4,FALSE)</f>
        <v>la.001</v>
      </c>
      <c r="C117" s="7" t="str">
        <f>VLOOKUP($A117,'PT ORGANISMOS'!$B$5:$H$1025,3,FALSE)</f>
        <v>LADRILLO COMÚN DE 1RA.CALIDAD</v>
      </c>
      <c r="D117" s="8" t="str">
        <f>VLOOKUP($A117,'PT ORGANISMOS'!$B$5:$H$1025,7,FALSE)</f>
        <v>mil</v>
      </c>
      <c r="E117" s="32">
        <v>0.4</v>
      </c>
      <c r="F117" s="22">
        <f>VLOOKUP($B117,IN_08_20!$B:$E,4,)</f>
        <v>13718.340125558756</v>
      </c>
      <c r="G117" s="13">
        <f>F117*E117</f>
        <v>5487.3360502235028</v>
      </c>
      <c r="H117" s="8"/>
    </row>
    <row r="118" spans="1:8" s="2" customFormat="1" ht="13.5" customHeight="1" x14ac:dyDescent="0.25">
      <c r="A118" s="27">
        <v>31</v>
      </c>
      <c r="B118" s="39" t="str">
        <f>VLOOKUP($A118,'PT ORGANISMOS'!$B$5:$H$1025,4,FALSE)</f>
        <v>ar.001</v>
      </c>
      <c r="C118" s="7" t="str">
        <f>VLOOKUP($A118,'PT ORGANISMOS'!$B$5:$H$1025,3,FALSE)</f>
        <v>ARENA GRUESA</v>
      </c>
      <c r="D118" s="8" t="str">
        <f>VLOOKUP($A118,'PT ORGANISMOS'!$B$5:$H$1025,7,FALSE)</f>
        <v>m3</v>
      </c>
      <c r="E118" s="32">
        <v>0.38500000000000001</v>
      </c>
      <c r="F118" s="22">
        <f>VLOOKUP($B118,IN_08_20!$B:$E,4,)</f>
        <v>836.86388260317074</v>
      </c>
      <c r="G118" s="13">
        <f>F118*E118</f>
        <v>322.19259480222075</v>
      </c>
      <c r="H118" s="8"/>
    </row>
    <row r="119" spans="1:8" s="2" customFormat="1" ht="13.5" customHeight="1" x14ac:dyDescent="0.25">
      <c r="A119" s="27"/>
      <c r="B119" s="35" t="s">
        <v>903</v>
      </c>
      <c r="C119" s="7"/>
      <c r="D119" s="8"/>
      <c r="E119" s="12"/>
      <c r="F119" s="22"/>
      <c r="G119" s="13"/>
      <c r="H119" s="8"/>
    </row>
    <row r="120" spans="1:8" s="2" customFormat="1" ht="13.5" customHeight="1" x14ac:dyDescent="0.25">
      <c r="A120" s="27">
        <v>202</v>
      </c>
      <c r="B120" s="39" t="str">
        <f>VLOOKUP($A120,'PT ORGANISMOS'!$B$5:$H$1025,4,FALSE)</f>
        <v>mo.006</v>
      </c>
      <c r="C120" s="7" t="str">
        <f>VLOOKUP($A120,'PT ORGANISMOS'!$B$5:$H$1025,3,FALSE)</f>
        <v>CUADRILLA TIPO UOCRA</v>
      </c>
      <c r="D120" s="8" t="str">
        <f>VLOOKUP($A120,'PT ORGANISMOS'!$B$5:$H$1025,7,FALSE)</f>
        <v>h</v>
      </c>
      <c r="E120" s="12">
        <v>15.64</v>
      </c>
      <c r="F120" s="22">
        <f>VLOOKUP($B120,IN_08_20!$B:$E,4,)</f>
        <v>350.78211407878774</v>
      </c>
      <c r="G120" s="13">
        <f>F120*E120</f>
        <v>5486.2322641922401</v>
      </c>
      <c r="H120" s="8"/>
    </row>
    <row r="121" spans="1:8" s="2" customFormat="1" ht="13.5" customHeight="1" x14ac:dyDescent="0.25">
      <c r="A121" s="27"/>
      <c r="B121" s="35" t="s">
        <v>904</v>
      </c>
      <c r="C121" s="7"/>
      <c r="D121" s="8"/>
      <c r="E121" s="12"/>
      <c r="F121" s="22"/>
      <c r="G121" s="13"/>
      <c r="H121" s="8"/>
    </row>
    <row r="122" spans="1:8" s="2" customFormat="1" ht="13.5" customHeight="1" x14ac:dyDescent="0.25">
      <c r="A122" s="30">
        <v>83</v>
      </c>
      <c r="B122" s="40" t="str">
        <f>VLOOKUP($A122,'PT ORGANISMOS'!$B$5:$H$1025,4,FALSE)</f>
        <v>eq.020</v>
      </c>
      <c r="C122" s="14" t="str">
        <f>VLOOKUP($A122,'PT ORGANISMOS'!$B$5:$H$1025,3,FALSE)</f>
        <v>MIXER HORMIGÓN 5 M3</v>
      </c>
      <c r="D122" s="15" t="str">
        <f>VLOOKUP($A122,'PT ORGANISMOS'!$B$5:$H$1025,7,FALSE)</f>
        <v>h</v>
      </c>
      <c r="E122" s="72">
        <v>3.3999999999999998E-3</v>
      </c>
      <c r="F122" s="24">
        <f>VLOOKUP($B122,IN_08_20!$B:$E,4,)</f>
        <v>5726.1348881594367</v>
      </c>
      <c r="G122" s="17">
        <f>F122*E122</f>
        <v>19.468858619742083</v>
      </c>
      <c r="H122" s="15"/>
    </row>
    <row r="125" spans="1:8" s="2" customFormat="1" ht="15.75" x14ac:dyDescent="0.25">
      <c r="A125" s="50" t="s">
        <v>948</v>
      </c>
      <c r="B125" s="42" t="s">
        <v>958</v>
      </c>
      <c r="C125" s="11"/>
      <c r="D125" s="45" t="s">
        <v>913</v>
      </c>
      <c r="E125" s="43" t="str">
        <f>A125</f>
        <v>0.18.27.F</v>
      </c>
      <c r="F125" s="45" t="s">
        <v>920</v>
      </c>
      <c r="G125" s="44">
        <f>SUM(G127:G138)</f>
        <v>14118.254750452134</v>
      </c>
      <c r="H125" s="8" t="s">
        <v>1</v>
      </c>
    </row>
    <row r="126" spans="1:8" s="2" customFormat="1" ht="15" x14ac:dyDescent="0.25">
      <c r="A126" s="28"/>
      <c r="B126" s="34" t="s">
        <v>909</v>
      </c>
      <c r="C126" s="18"/>
      <c r="D126" s="19" t="s">
        <v>914</v>
      </c>
      <c r="E126" s="19" t="s">
        <v>910</v>
      </c>
      <c r="F126" s="20" t="s">
        <v>911</v>
      </c>
      <c r="G126" s="20" t="s">
        <v>912</v>
      </c>
      <c r="H126" s="18"/>
    </row>
    <row r="127" spans="1:8" s="2" customFormat="1" ht="13.5" customHeight="1" x14ac:dyDescent="0.25">
      <c r="A127" s="29"/>
      <c r="B127" s="46" t="s">
        <v>902</v>
      </c>
      <c r="C127" s="25"/>
      <c r="D127" s="41"/>
      <c r="E127" s="47"/>
      <c r="F127" s="48"/>
      <c r="G127" s="49"/>
      <c r="H127" s="41"/>
    </row>
    <row r="128" spans="1:8" s="2" customFormat="1" ht="13.5" customHeight="1" x14ac:dyDescent="0.25">
      <c r="A128" s="27">
        <v>28</v>
      </c>
      <c r="B128" s="39" t="str">
        <f>VLOOKUP($A128,'PT ORGANISMOS'!$B$5:$H$1025,4,FALSE)</f>
        <v>ai.014</v>
      </c>
      <c r="C128" s="7" t="str">
        <f>VLOOKUP($A128,'PT ORGANISMOS'!$B$5:$H$1025,3,FALSE)</f>
        <v>POLIESTIRENO EXPANDIDO 20 MM</v>
      </c>
      <c r="D128" s="8" t="str">
        <f>VLOOKUP($A128,'PT ORGANISMOS'!$B$5:$H$1025,7,FALSE)</f>
        <v>m2</v>
      </c>
      <c r="E128" s="32">
        <v>0.56399999999999995</v>
      </c>
      <c r="F128" s="22">
        <f>VLOOKUP($B128,IN_08_20!$B:$E,4,)</f>
        <v>400.19882947579777</v>
      </c>
      <c r="G128" s="13">
        <f t="shared" ref="G128:G134" si="0">F128*E128</f>
        <v>225.71213982434992</v>
      </c>
      <c r="H128" s="8"/>
    </row>
    <row r="129" spans="1:8" s="2" customFormat="1" ht="13.5" customHeight="1" x14ac:dyDescent="0.25">
      <c r="A129" s="27">
        <v>51</v>
      </c>
      <c r="B129" s="39" t="str">
        <f>VLOOKUP($A129,'PT ORGANISMOS'!$B$5:$H$1025,4,FALSE)</f>
        <v>ch.006</v>
      </c>
      <c r="C129" s="7" t="str">
        <f>VLOOKUP($A129,'PT ORGANISMOS'!$B$5:$H$1025,3,FALSE)</f>
        <v>CHAPA H°G° N°27, 3.05 X 1.10 M.</v>
      </c>
      <c r="D129" s="8" t="str">
        <f>VLOOKUP($A129,'PT ORGANISMOS'!$B$5:$H$1025,7,FALSE)</f>
        <v>u</v>
      </c>
      <c r="E129" s="32">
        <v>3.9E-2</v>
      </c>
      <c r="F129" s="22">
        <f>VLOOKUP($B129,IN_08_20!$B:$E,4,)</f>
        <v>2125.2560191117091</v>
      </c>
      <c r="G129" s="13">
        <f t="shared" si="0"/>
        <v>82.884984745356647</v>
      </c>
      <c r="H129" s="8"/>
    </row>
    <row r="130" spans="1:8" s="2" customFormat="1" ht="13.5" customHeight="1" x14ac:dyDescent="0.25">
      <c r="A130" s="27">
        <v>179</v>
      </c>
      <c r="B130" s="39" t="str">
        <f>VLOOKUP($A130,'PT ORGANISMOS'!$B$5:$H$1025,4,FALSE)</f>
        <v>li.004</v>
      </c>
      <c r="C130" s="7" t="str">
        <f>VLOOKUP($A130,'PT ORGANISMOS'!$B$5:$H$1025,3,FALSE)</f>
        <v>CAL HIDRATADA EN BOLSA</v>
      </c>
      <c r="D130" s="8" t="str">
        <f>VLOOKUP($A130,'PT ORGANISMOS'!$B$5:$H$1025,7,FALSE)</f>
        <v>kg</v>
      </c>
      <c r="E130" s="12">
        <v>57.6</v>
      </c>
      <c r="F130" s="22">
        <f>VLOOKUP($B130,IN_08_20!$B:$E,4,)</f>
        <v>15.080566184945388</v>
      </c>
      <c r="G130" s="13">
        <f t="shared" si="0"/>
        <v>868.64061225285434</v>
      </c>
      <c r="H130" s="8"/>
    </row>
    <row r="131" spans="1:8" s="2" customFormat="1" ht="13.5" customHeight="1" x14ac:dyDescent="0.25">
      <c r="A131" s="27">
        <v>181</v>
      </c>
      <c r="B131" s="39" t="str">
        <f>VLOOKUP($A131,'PT ORGANISMOS'!$B$5:$H$1025,4,FALSE)</f>
        <v>li.006</v>
      </c>
      <c r="C131" s="7" t="str">
        <f>VLOOKUP($A131,'PT ORGANISMOS'!$B$5:$H$1025,3,FALSE)</f>
        <v xml:space="preserve">CEMENTO PORTLAND (PARA VARIACIÓN HISTÓRICA) </v>
      </c>
      <c r="D131" s="8" t="str">
        <f>VLOOKUP($A131,'PT ORGANISMOS'!$B$5:$H$1025,7,FALSE)</f>
        <v>kg</v>
      </c>
      <c r="E131" s="12">
        <v>59.2</v>
      </c>
      <c r="F131" s="22">
        <f>VLOOKUP($B131,IN_08_20!$B:$E,4,)</f>
        <v>22.903541245132185</v>
      </c>
      <c r="G131" s="13">
        <f t="shared" si="0"/>
        <v>1355.8896417118253</v>
      </c>
      <c r="H131" s="8"/>
    </row>
    <row r="132" spans="1:8" s="2" customFormat="1" ht="13.5" customHeight="1" x14ac:dyDescent="0.25">
      <c r="A132" s="27">
        <v>2</v>
      </c>
      <c r="B132" s="39" t="str">
        <f>VLOOKUP($A132,'PT ORGANISMOS'!$B$5:$H$1025,4,FALSE)</f>
        <v>ac.015</v>
      </c>
      <c r="C132" s="7" t="str">
        <f>VLOOKUP($A132,'PT ORGANISMOS'!$B$5:$H$1025,3,FALSE)</f>
        <v>HIERRO MEJORADO DE 10 MM.</v>
      </c>
      <c r="D132" s="8" t="str">
        <f>VLOOKUP($A132,'PT ORGANISMOS'!$B$5:$H$1025,7,FALSE)</f>
        <v>kg</v>
      </c>
      <c r="E132" s="12">
        <v>2.2000000000000002</v>
      </c>
      <c r="F132" s="22">
        <f>VLOOKUP($B132,IN_08_20!$B:$E,4,)</f>
        <v>122.68072912729149</v>
      </c>
      <c r="G132" s="13">
        <f t="shared" si="0"/>
        <v>269.89760408004128</v>
      </c>
      <c r="H132" s="8"/>
    </row>
    <row r="133" spans="1:8" s="2" customFormat="1" ht="13.5" customHeight="1" x14ac:dyDescent="0.25">
      <c r="A133" s="27">
        <v>172</v>
      </c>
      <c r="B133" s="39" t="str">
        <f>VLOOKUP($A133,'PT ORGANISMOS'!$B$5:$H$1025,4,FALSE)</f>
        <v>la.001</v>
      </c>
      <c r="C133" s="7" t="str">
        <f>VLOOKUP($A133,'PT ORGANISMOS'!$B$5:$H$1025,3,FALSE)</f>
        <v>LADRILLO COMÚN DE 1RA.CALIDAD</v>
      </c>
      <c r="D133" s="8" t="str">
        <f>VLOOKUP($A133,'PT ORGANISMOS'!$B$5:$H$1025,7,FALSE)</f>
        <v>mil</v>
      </c>
      <c r="E133" s="32">
        <v>0.4</v>
      </c>
      <c r="F133" s="22">
        <f>VLOOKUP($B133,IN_08_20!$B:$E,4,)</f>
        <v>13718.340125558756</v>
      </c>
      <c r="G133" s="13">
        <f t="shared" si="0"/>
        <v>5487.3360502235028</v>
      </c>
      <c r="H133" s="8"/>
    </row>
    <row r="134" spans="1:8" s="2" customFormat="1" ht="13.5" customHeight="1" x14ac:dyDescent="0.25">
      <c r="A134" s="27">
        <v>31</v>
      </c>
      <c r="B134" s="39" t="str">
        <f>VLOOKUP($A134,'PT ORGANISMOS'!$B$5:$H$1025,4,FALSE)</f>
        <v>ar.001</v>
      </c>
      <c r="C134" s="7" t="str">
        <f>VLOOKUP($A134,'PT ORGANISMOS'!$B$5:$H$1025,3,FALSE)</f>
        <v>ARENA GRUESA</v>
      </c>
      <c r="D134" s="8" t="str">
        <f>VLOOKUP($A134,'PT ORGANISMOS'!$B$5:$H$1025,7,FALSE)</f>
        <v>m3</v>
      </c>
      <c r="E134" s="32">
        <v>0.38500000000000001</v>
      </c>
      <c r="F134" s="22">
        <f>VLOOKUP($B134,IN_08_20!$B:$E,4,)</f>
        <v>836.86388260317074</v>
      </c>
      <c r="G134" s="13">
        <f t="shared" si="0"/>
        <v>322.19259480222075</v>
      </c>
      <c r="H134" s="8"/>
    </row>
    <row r="135" spans="1:8" s="2" customFormat="1" ht="13.5" customHeight="1" x14ac:dyDescent="0.25">
      <c r="A135" s="27"/>
      <c r="B135" s="35" t="s">
        <v>903</v>
      </c>
      <c r="C135" s="7"/>
      <c r="D135" s="8"/>
      <c r="E135" s="12"/>
      <c r="F135" s="22"/>
      <c r="G135" s="13"/>
      <c r="H135" s="8"/>
    </row>
    <row r="136" spans="1:8" s="2" customFormat="1" ht="13.5" customHeight="1" x14ac:dyDescent="0.25">
      <c r="A136" s="27">
        <v>202</v>
      </c>
      <c r="B136" s="39" t="str">
        <f>VLOOKUP($A136,'PT ORGANISMOS'!$B$5:$H$1025,4,FALSE)</f>
        <v>mo.006</v>
      </c>
      <c r="C136" s="7" t="str">
        <f>VLOOKUP($A136,'PT ORGANISMOS'!$B$5:$H$1025,3,FALSE)</f>
        <v>CUADRILLA TIPO UOCRA</v>
      </c>
      <c r="D136" s="8" t="str">
        <f>VLOOKUP($A136,'PT ORGANISMOS'!$B$5:$H$1025,7,FALSE)</f>
        <v>h</v>
      </c>
      <c r="E136" s="12">
        <v>15.64</v>
      </c>
      <c r="F136" s="22">
        <f>VLOOKUP($B136,IN_08_20!$B:$E,4,)</f>
        <v>350.78211407878774</v>
      </c>
      <c r="G136" s="13">
        <f>F136*E136</f>
        <v>5486.2322641922401</v>
      </c>
      <c r="H136" s="8"/>
    </row>
    <row r="137" spans="1:8" s="2" customFormat="1" ht="13.5" customHeight="1" x14ac:dyDescent="0.25">
      <c r="A137" s="27"/>
      <c r="B137" s="35" t="s">
        <v>904</v>
      </c>
      <c r="C137" s="7"/>
      <c r="D137" s="8"/>
      <c r="E137" s="12"/>
      <c r="F137" s="22"/>
      <c r="G137" s="13"/>
      <c r="H137" s="8"/>
    </row>
    <row r="138" spans="1:8" s="2" customFormat="1" ht="13.5" customHeight="1" x14ac:dyDescent="0.25">
      <c r="A138" s="30">
        <v>83</v>
      </c>
      <c r="B138" s="40" t="str">
        <f>VLOOKUP($A138,'PT ORGANISMOS'!$B$5:$H$1025,4,FALSE)</f>
        <v>eq.020</v>
      </c>
      <c r="C138" s="14" t="str">
        <f>VLOOKUP($A138,'PT ORGANISMOS'!$B$5:$H$1025,3,FALSE)</f>
        <v>MIXER HORMIGÓN 5 M3</v>
      </c>
      <c r="D138" s="15" t="str">
        <f>VLOOKUP($A138,'PT ORGANISMOS'!$B$5:$H$1025,7,FALSE)</f>
        <v>h</v>
      </c>
      <c r="E138" s="72">
        <v>3.3999999999999998E-3</v>
      </c>
      <c r="F138" s="24">
        <f>VLOOKUP($B138,IN_08_20!$B:$E,4,)</f>
        <v>5726.1348881594367</v>
      </c>
      <c r="G138" s="17">
        <f>F138*E138</f>
        <v>19.468858619742083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9"/>
  <sheetViews>
    <sheetView topLeftCell="B1" workbookViewId="0">
      <selection activeCell="K4" sqref="K4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959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960</v>
      </c>
      <c r="B6" s="42" t="s">
        <v>961</v>
      </c>
      <c r="C6" s="11"/>
      <c r="D6" s="45" t="s">
        <v>913</v>
      </c>
      <c r="E6" s="43" t="str">
        <f>A6</f>
        <v>0.21.00.F</v>
      </c>
      <c r="F6" s="45" t="s">
        <v>920</v>
      </c>
      <c r="G6" s="44">
        <f>SUM(G8:G17)</f>
        <v>538.13018699266797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10</v>
      </c>
      <c r="F9" s="22">
        <f>VLOOKUP($B9,IN_08_20!$B:$E,4,)</f>
        <v>22.903541245132185</v>
      </c>
      <c r="G9" s="13">
        <f>F9*E9</f>
        <v>229.03541245132186</v>
      </c>
      <c r="H9" s="8"/>
    </row>
    <row r="10" spans="1:9" s="2" customFormat="1" ht="13.5" customHeight="1" x14ac:dyDescent="0.25">
      <c r="A10" s="27">
        <v>26</v>
      </c>
      <c r="B10" s="39" t="str">
        <f>VLOOKUP($A10,'PT ORGANISMOS'!$B$5:$H$1025,4,FALSE)</f>
        <v>ai.009</v>
      </c>
      <c r="C10" s="7" t="str">
        <f>VLOOKUP($A10,'PT ORGANISMOS'!$B$5:$H$1025,3,FALSE)</f>
        <v>PLÁSTICO 100 MICRONES</v>
      </c>
      <c r="D10" s="8" t="str">
        <f>VLOOKUP($A10,'PT ORGANISMOS'!$B$5:$H$1025,7,FALSE)</f>
        <v>m2</v>
      </c>
      <c r="E10" s="12">
        <v>1.05</v>
      </c>
      <c r="F10" s="22">
        <f>VLOOKUP($B10,IN_08_20!$B:$E,4,)</f>
        <v>12.538988901236934</v>
      </c>
      <c r="G10" s="13">
        <f>F10*E10</f>
        <v>13.16593834629878</v>
      </c>
      <c r="H10" s="8"/>
    </row>
    <row r="11" spans="1:9" s="2" customFormat="1" ht="13.5" customHeight="1" x14ac:dyDescent="0.25">
      <c r="A11" s="27">
        <v>22</v>
      </c>
      <c r="B11" s="39" t="str">
        <f>VLOOKUP($A11,'PT ORGANISMOS'!$B$5:$H$1025,4,FALSE)</f>
        <v>ai.004</v>
      </c>
      <c r="C11" s="7" t="str">
        <f>VLOOKUP($A11,'PT ORGANISMOS'!$B$5:$H$1025,3,FALSE)</f>
        <v>HIDRÓFUGO CERECITA IGGAM</v>
      </c>
      <c r="D11" s="8" t="str">
        <f>VLOOKUP($A11,'PT ORGANISMOS'!$B$5:$H$1025,7,FALSE)</f>
        <v>l</v>
      </c>
      <c r="E11" s="32">
        <v>0.25</v>
      </c>
      <c r="F11" s="22">
        <f>VLOOKUP($B11,IN_08_20!$B:$E,4,)</f>
        <v>60.607479510231229</v>
      </c>
      <c r="G11" s="13">
        <f>F11*E11</f>
        <v>15.151869877557807</v>
      </c>
      <c r="H11" s="8"/>
    </row>
    <row r="12" spans="1:9" s="2" customFormat="1" ht="13.5" customHeight="1" x14ac:dyDescent="0.25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0.02</v>
      </c>
      <c r="F12" s="22">
        <f>VLOOKUP($B12,IN_08_20!$B:$E,4,)</f>
        <v>836.86388260317074</v>
      </c>
      <c r="G12" s="13">
        <f>F12*E12</f>
        <v>16.737277652063415</v>
      </c>
      <c r="H12" s="8"/>
    </row>
    <row r="13" spans="1:9" s="2" customFormat="1" ht="13.5" customHeight="1" x14ac:dyDescent="0.25">
      <c r="A13" s="27">
        <v>216</v>
      </c>
      <c r="B13" s="39" t="str">
        <f>VLOOKUP($A13,'PT ORGANISMOS'!$B$5:$H$1025,4,FALSE)</f>
        <v>pi.019</v>
      </c>
      <c r="C13" s="7" t="str">
        <f>VLOOKUP($A13,'PT ORGANISMOS'!$B$5:$H$1025,3,FALSE)</f>
        <v>PINTURA ASFÁLTICA SECADO RAPIDO</v>
      </c>
      <c r="D13" s="8" t="str">
        <f>VLOOKUP($A13,'PT ORGANISMOS'!$B$5:$H$1025,7,FALSE)</f>
        <v>l</v>
      </c>
      <c r="E13" s="32">
        <v>0.25</v>
      </c>
      <c r="F13" s="22">
        <f>VLOOKUP($B13,IN_08_20!$B:$E,4,)</f>
        <v>177.12582770994166</v>
      </c>
      <c r="G13" s="13">
        <f>F13*E13</f>
        <v>44.281456927485415</v>
      </c>
      <c r="H13" s="8"/>
    </row>
    <row r="14" spans="1:9" s="2" customFormat="1" ht="13.5" customHeight="1" x14ac:dyDescent="0.25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27">
        <v>202</v>
      </c>
      <c r="B15" s="39" t="str">
        <f>VLOOKUP($A15,'PT ORGANISMOS'!$B$5:$H$1025,4,FALSE)</f>
        <v>mo.006</v>
      </c>
      <c r="C15" s="7" t="str">
        <f>VLOOKUP($A15,'PT ORGANISMOS'!$B$5:$H$1025,3,FALSE)</f>
        <v>CUADRILLA TIPO UOCRA</v>
      </c>
      <c r="D15" s="8" t="str">
        <f>VLOOKUP($A15,'PT ORGANISMOS'!$B$5:$H$1025,7,FALSE)</f>
        <v>h</v>
      </c>
      <c r="E15" s="12">
        <v>0.56999999999999995</v>
      </c>
      <c r="F15" s="22">
        <f>VLOOKUP($B15,IN_08_20!$B:$E,4,)</f>
        <v>350.78211407878774</v>
      </c>
      <c r="G15" s="13">
        <f>F15*E15</f>
        <v>199.94580502490899</v>
      </c>
      <c r="H15" s="8"/>
    </row>
    <row r="16" spans="1:9" s="2" customFormat="1" ht="13.5" customHeight="1" x14ac:dyDescent="0.25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30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73">
        <v>3.46E-3</v>
      </c>
      <c r="F17" s="24">
        <f>VLOOKUP($B17,IN_08_20!$B:$E,4,)</f>
        <v>5726.1348881594367</v>
      </c>
      <c r="G17" s="17">
        <f>F17*E17</f>
        <v>19.812426713031652</v>
      </c>
      <c r="H17" s="15"/>
    </row>
    <row r="18" spans="1:8" s="2" customFormat="1" ht="15" x14ac:dyDescent="0.25">
      <c r="A18" s="27"/>
      <c r="B18" s="38"/>
      <c r="D18" s="3"/>
      <c r="E18" s="4"/>
      <c r="F18" s="4"/>
      <c r="G18" s="5"/>
      <c r="H18" s="3"/>
    </row>
    <row r="19" spans="1:8" s="2" customFormat="1" ht="15" x14ac:dyDescent="0.2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4"/>
  <sheetViews>
    <sheetView topLeftCell="B1" workbookViewId="0">
      <selection activeCell="K4" sqref="K4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962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963</v>
      </c>
      <c r="B6" s="42" t="s">
        <v>967</v>
      </c>
      <c r="C6" s="11"/>
      <c r="D6" s="45" t="s">
        <v>913</v>
      </c>
      <c r="E6" s="43" t="str">
        <f>A6</f>
        <v>0.24.00.F</v>
      </c>
      <c r="F6" s="45" t="s">
        <v>920</v>
      </c>
      <c r="G6" s="44">
        <f>SUM(G8:G16)</f>
        <v>1014.794086072337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3.1</v>
      </c>
      <c r="F9" s="22">
        <f>VLOOKUP($B9,IN_08_20!$B:$E,4,)</f>
        <v>15.080566184945388</v>
      </c>
      <c r="G9" s="13">
        <f>F9*E9</f>
        <v>46.749755173330705</v>
      </c>
      <c r="H9" s="8"/>
    </row>
    <row r="10" spans="1:9" s="2" customFormat="1" ht="13.5" customHeight="1" x14ac:dyDescent="0.25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4.8499999999999996</v>
      </c>
      <c r="F10" s="22">
        <f>VLOOKUP($B10,IN_08_20!$B:$E,4,)</f>
        <v>22.903541245132185</v>
      </c>
      <c r="G10" s="13">
        <f>F10*E10</f>
        <v>111.08217503889109</v>
      </c>
      <c r="H10" s="8"/>
    </row>
    <row r="11" spans="1:9" s="2" customFormat="1" ht="13.5" customHeight="1" x14ac:dyDescent="0.25">
      <c r="A11" s="27">
        <v>22</v>
      </c>
      <c r="B11" s="39" t="str">
        <f>VLOOKUP($A11,'PT ORGANISMOS'!$B$5:$H$1025,4,FALSE)</f>
        <v>ai.004</v>
      </c>
      <c r="C11" s="7" t="str">
        <f>VLOOKUP($A11,'PT ORGANISMOS'!$B$5:$H$1025,3,FALSE)</f>
        <v>HIDRÓFUGO CERECITA IGGAM</v>
      </c>
      <c r="D11" s="8" t="str">
        <f>VLOOKUP($A11,'PT ORGANISMOS'!$B$5:$H$1025,7,FALSE)</f>
        <v>l</v>
      </c>
      <c r="E11" s="12">
        <v>0.13</v>
      </c>
      <c r="F11" s="22">
        <f>VLOOKUP($B11,IN_08_20!$B:$E,4,)</f>
        <v>60.607479510231229</v>
      </c>
      <c r="G11" s="13">
        <f>F11*E11</f>
        <v>7.8789723363300599</v>
      </c>
      <c r="H11" s="8"/>
    </row>
    <row r="12" spans="1:9" s="2" customFormat="1" ht="13.5" customHeight="1" x14ac:dyDescent="0.25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12">
        <v>0.03</v>
      </c>
      <c r="F12" s="22">
        <f>VLOOKUP($B12,IN_08_20!$B:$E,4,)</f>
        <v>836.86388260317074</v>
      </c>
      <c r="G12" s="13">
        <f>F12*E12</f>
        <v>25.105916478095121</v>
      </c>
      <c r="H12" s="8"/>
    </row>
    <row r="13" spans="1:9" s="2" customFormat="1" ht="13.5" customHeight="1" x14ac:dyDescent="0.25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 x14ac:dyDescent="0.25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2.2999999999999998</v>
      </c>
      <c r="F14" s="22">
        <f>VLOOKUP($B14,IN_08_20!$B:$E,4,)</f>
        <v>350.78211407878774</v>
      </c>
      <c r="G14" s="13">
        <f>F14*E14</f>
        <v>806.79886238121173</v>
      </c>
      <c r="H14" s="8"/>
    </row>
    <row r="15" spans="1:9" s="2" customFormat="1" ht="13.5" customHeight="1" x14ac:dyDescent="0.25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30">
        <v>83</v>
      </c>
      <c r="B16" s="40" t="str">
        <f>VLOOKUP($A16,'PT ORGANISMOS'!$B$5:$H$1025,4,FALSE)</f>
        <v>eq.020</v>
      </c>
      <c r="C16" s="14" t="str">
        <f>VLOOKUP($A16,'PT ORGANISMOS'!$B$5:$H$1025,3,FALSE)</f>
        <v>MIXER HORMIGÓN 5 M3</v>
      </c>
      <c r="D16" s="15" t="str">
        <f>VLOOKUP($A16,'PT ORGANISMOS'!$B$5:$H$1025,7,FALSE)</f>
        <v>h</v>
      </c>
      <c r="E16" s="31">
        <v>3.0000000000000001E-3</v>
      </c>
      <c r="F16" s="24">
        <f>VLOOKUP($B16,IN_08_20!$B:$E,4,)</f>
        <v>5726.1348881594367</v>
      </c>
      <c r="G16" s="17">
        <f>F16*E16</f>
        <v>17.178404664478311</v>
      </c>
      <c r="H16" s="15"/>
    </row>
    <row r="17" spans="1:8" s="2" customFormat="1" ht="15" x14ac:dyDescent="0.25">
      <c r="A17" s="27"/>
      <c r="B17" s="38"/>
      <c r="D17" s="3"/>
      <c r="E17" s="4"/>
      <c r="F17" s="4"/>
      <c r="G17" s="5"/>
      <c r="H17" s="3"/>
    </row>
    <row r="18" spans="1:8" s="2" customFormat="1" ht="15" x14ac:dyDescent="0.25">
      <c r="A18" s="27"/>
      <c r="B18" s="33"/>
      <c r="D18" s="3"/>
      <c r="E18" s="4"/>
      <c r="F18" s="4"/>
      <c r="G18" s="5"/>
      <c r="H18" s="3"/>
    </row>
    <row r="19" spans="1:8" s="2" customFormat="1" ht="15.75" x14ac:dyDescent="0.25">
      <c r="A19" s="50" t="s">
        <v>964</v>
      </c>
      <c r="B19" s="42" t="s">
        <v>968</v>
      </c>
      <c r="C19" s="11"/>
      <c r="D19" s="45" t="s">
        <v>913</v>
      </c>
      <c r="E19" s="43" t="str">
        <f>A19</f>
        <v>0.24.50.F</v>
      </c>
      <c r="F19" s="45" t="s">
        <v>920</v>
      </c>
      <c r="G19" s="44">
        <f>SUM(G21:G28)</f>
        <v>554.81944426349048</v>
      </c>
      <c r="H19" s="8" t="s">
        <v>3</v>
      </c>
    </row>
    <row r="20" spans="1:8" s="2" customFormat="1" ht="15" x14ac:dyDescent="0.2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 x14ac:dyDescent="0.25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 x14ac:dyDescent="0.25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3.1</v>
      </c>
      <c r="F22" s="22">
        <f>VLOOKUP($B22,IN_08_20!$B:$E,4,)</f>
        <v>15.080566184945388</v>
      </c>
      <c r="G22" s="13">
        <f>F22*E22</f>
        <v>46.749755173330705</v>
      </c>
      <c r="H22" s="8"/>
    </row>
    <row r="23" spans="1:8" s="2" customFormat="1" ht="13.5" customHeight="1" x14ac:dyDescent="0.25">
      <c r="A23" s="27">
        <v>181</v>
      </c>
      <c r="B23" s="39" t="str">
        <f>VLOOKUP($A23,'PT ORGANISMOS'!$B$5:$H$1025,4,FALSE)</f>
        <v>li.006</v>
      </c>
      <c r="C23" s="7" t="str">
        <f>VLOOKUP($A23,'PT ORGANISMOS'!$B$5:$H$1025,3,FALSE)</f>
        <v xml:space="preserve">CEMENTO PORTLAND (PARA VARIACIÓN HISTÓRICA) </v>
      </c>
      <c r="D23" s="8" t="str">
        <f>VLOOKUP($A23,'PT ORGANISMOS'!$B$5:$H$1025,7,FALSE)</f>
        <v>kg</v>
      </c>
      <c r="E23" s="12">
        <v>1.7</v>
      </c>
      <c r="F23" s="22">
        <f>VLOOKUP($B23,IN_08_20!$B:$E,4,)</f>
        <v>22.903541245132185</v>
      </c>
      <c r="G23" s="13">
        <f>F23*E23</f>
        <v>38.936020116724713</v>
      </c>
      <c r="H23" s="8"/>
    </row>
    <row r="24" spans="1:8" s="2" customFormat="1" ht="13.5" customHeight="1" x14ac:dyDescent="0.25">
      <c r="A24" s="27">
        <v>31</v>
      </c>
      <c r="B24" s="39" t="str">
        <f>VLOOKUP($A24,'PT ORGANISMOS'!$B$5:$H$1025,4,FALSE)</f>
        <v>ar.001</v>
      </c>
      <c r="C24" s="7" t="str">
        <f>VLOOKUP($A24,'PT ORGANISMOS'!$B$5:$H$1025,3,FALSE)</f>
        <v>ARENA GRUESA</v>
      </c>
      <c r="D24" s="8" t="str">
        <f>VLOOKUP($A24,'PT ORGANISMOS'!$B$5:$H$1025,7,FALSE)</f>
        <v>m3</v>
      </c>
      <c r="E24" s="32">
        <v>2.5000000000000001E-2</v>
      </c>
      <c r="F24" s="22">
        <f>VLOOKUP($B24,IN_08_20!$B:$E,4,)</f>
        <v>836.86388260317074</v>
      </c>
      <c r="G24" s="13">
        <f>F24*E24</f>
        <v>20.921597065079268</v>
      </c>
      <c r="H24" s="8"/>
    </row>
    <row r="25" spans="1:8" s="2" customFormat="1" ht="13.5" customHeight="1" x14ac:dyDescent="0.25">
      <c r="A25" s="27"/>
      <c r="B25" s="35" t="s">
        <v>903</v>
      </c>
      <c r="C25" s="7"/>
      <c r="D25" s="8"/>
      <c r="E25" s="12"/>
      <c r="F25" s="22"/>
      <c r="G25" s="13"/>
      <c r="H25" s="8"/>
    </row>
    <row r="26" spans="1:8" s="2" customFormat="1" ht="13.5" customHeight="1" x14ac:dyDescent="0.25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1.25</v>
      </c>
      <c r="F26" s="22">
        <f>VLOOKUP($B26,IN_08_20!$B:$E,4,)</f>
        <v>350.78211407878774</v>
      </c>
      <c r="G26" s="13">
        <f>F26*E26</f>
        <v>438.47764259848469</v>
      </c>
      <c r="H26" s="8"/>
    </row>
    <row r="27" spans="1:8" s="2" customFormat="1" ht="13.5" customHeight="1" x14ac:dyDescent="0.25">
      <c r="A27" s="27"/>
      <c r="B27" s="35" t="s">
        <v>904</v>
      </c>
      <c r="C27" s="7"/>
      <c r="D27" s="8"/>
      <c r="E27" s="12"/>
      <c r="F27" s="22"/>
      <c r="G27" s="13"/>
      <c r="H27" s="8"/>
    </row>
    <row r="28" spans="1:8" s="2" customFormat="1" ht="13.5" customHeight="1" x14ac:dyDescent="0.25">
      <c r="A28" s="30">
        <v>83</v>
      </c>
      <c r="B28" s="40" t="str">
        <f>VLOOKUP($A28,'PT ORGANISMOS'!$B$5:$H$1025,4,FALSE)</f>
        <v>eq.020</v>
      </c>
      <c r="C28" s="14" t="str">
        <f>VLOOKUP($A28,'PT ORGANISMOS'!$B$5:$H$1025,3,FALSE)</f>
        <v>MIXER HORMIGÓN 5 M3</v>
      </c>
      <c r="D28" s="15" t="str">
        <f>VLOOKUP($A28,'PT ORGANISMOS'!$B$5:$H$1025,7,FALSE)</f>
        <v>h</v>
      </c>
      <c r="E28" s="72">
        <v>1.6999999999999999E-3</v>
      </c>
      <c r="F28" s="24">
        <f>VLOOKUP($B28,IN_08_20!$B:$E,4,)</f>
        <v>5726.1348881594367</v>
      </c>
      <c r="G28" s="17">
        <f>F28*E28</f>
        <v>9.7344293098710413</v>
      </c>
      <c r="H28" s="15"/>
    </row>
    <row r="31" spans="1:8" s="2" customFormat="1" ht="15.75" x14ac:dyDescent="0.25">
      <c r="A31" s="50" t="s">
        <v>965</v>
      </c>
      <c r="B31" s="42" t="s">
        <v>969</v>
      </c>
      <c r="C31" s="11"/>
      <c r="D31" s="45" t="s">
        <v>913</v>
      </c>
      <c r="E31" s="43" t="str">
        <f>A31</f>
        <v>0.24.51.F</v>
      </c>
      <c r="F31" s="45" t="s">
        <v>920</v>
      </c>
      <c r="G31" s="44">
        <f>SUM(G33:G41)</f>
        <v>558.28105938377212</v>
      </c>
      <c r="H31" s="8" t="s">
        <v>3</v>
      </c>
    </row>
    <row r="32" spans="1:8" s="2" customFormat="1" ht="15" x14ac:dyDescent="0.25">
      <c r="A32" s="28"/>
      <c r="B32" s="34" t="s">
        <v>909</v>
      </c>
      <c r="C32" s="18"/>
      <c r="D32" s="19" t="s">
        <v>914</v>
      </c>
      <c r="E32" s="19" t="s">
        <v>910</v>
      </c>
      <c r="F32" s="20" t="s">
        <v>911</v>
      </c>
      <c r="G32" s="20" t="s">
        <v>912</v>
      </c>
      <c r="H32" s="18"/>
    </row>
    <row r="33" spans="1:8" s="2" customFormat="1" ht="13.5" customHeight="1" x14ac:dyDescent="0.25">
      <c r="A33" s="29"/>
      <c r="B33" s="46" t="s">
        <v>902</v>
      </c>
      <c r="C33" s="25"/>
      <c r="D33" s="41"/>
      <c r="E33" s="47"/>
      <c r="F33" s="48"/>
      <c r="G33" s="49"/>
      <c r="H33" s="41"/>
    </row>
    <row r="34" spans="1:8" s="2" customFormat="1" ht="13.5" customHeight="1" x14ac:dyDescent="0.25">
      <c r="A34" s="27">
        <v>179</v>
      </c>
      <c r="B34" s="39" t="str">
        <f>VLOOKUP($A34,'PT ORGANISMOS'!$B$5:$H$1025,4,FALSE)</f>
        <v>li.004</v>
      </c>
      <c r="C34" s="7" t="str">
        <f>VLOOKUP($A34,'PT ORGANISMOS'!$B$5:$H$1025,3,FALSE)</f>
        <v>CAL HIDRATADA EN BOLSA</v>
      </c>
      <c r="D34" s="8" t="str">
        <f>VLOOKUP($A34,'PT ORGANISMOS'!$B$5:$H$1025,7,FALSE)</f>
        <v>kg</v>
      </c>
      <c r="E34" s="12">
        <v>2.4</v>
      </c>
      <c r="F34" s="22">
        <f>VLOOKUP($B34,IN_08_20!$B:$E,4,)</f>
        <v>15.080566184945388</v>
      </c>
      <c r="G34" s="13">
        <f>F34*E34</f>
        <v>36.193358843868928</v>
      </c>
      <c r="H34" s="8"/>
    </row>
    <row r="35" spans="1:8" s="2" customFormat="1" ht="13.5" customHeight="1" x14ac:dyDescent="0.25">
      <c r="A35" s="27">
        <v>181</v>
      </c>
      <c r="B35" s="39" t="str">
        <f>VLOOKUP($A35,'PT ORGANISMOS'!$B$5:$H$1025,4,FALSE)</f>
        <v>li.006</v>
      </c>
      <c r="C35" s="7" t="str">
        <f>VLOOKUP($A35,'PT ORGANISMOS'!$B$5:$H$1025,3,FALSE)</f>
        <v xml:space="preserve">CEMENTO PORTLAND (PARA VARIACIÓN HISTÓRICA) </v>
      </c>
      <c r="D35" s="8" t="str">
        <f>VLOOKUP($A35,'PT ORGANISMOS'!$B$5:$H$1025,7,FALSE)</f>
        <v>kg</v>
      </c>
      <c r="E35" s="12">
        <v>4.4000000000000004</v>
      </c>
      <c r="F35" s="22">
        <f>VLOOKUP($B35,IN_08_20!$B:$E,4,)</f>
        <v>22.903541245132185</v>
      </c>
      <c r="G35" s="13">
        <f>F35*E35</f>
        <v>100.77558147858163</v>
      </c>
      <c r="H35" s="8"/>
    </row>
    <row r="36" spans="1:8" s="2" customFormat="1" ht="13.5" customHeight="1" x14ac:dyDescent="0.25">
      <c r="A36" s="27">
        <v>22</v>
      </c>
      <c r="B36" s="39" t="str">
        <f>VLOOKUP($A36,'PT ORGANISMOS'!$B$5:$H$1025,4,FALSE)</f>
        <v>ai.004</v>
      </c>
      <c r="C36" s="7" t="str">
        <f>VLOOKUP($A36,'PT ORGANISMOS'!$B$5:$H$1025,3,FALSE)</f>
        <v>HIDRÓFUGO CERECITA IGGAM</v>
      </c>
      <c r="D36" s="8" t="str">
        <f>VLOOKUP($A36,'PT ORGANISMOS'!$B$5:$H$1025,7,FALSE)</f>
        <v>l</v>
      </c>
      <c r="E36" s="12">
        <v>0.13</v>
      </c>
      <c r="F36" s="22">
        <f>VLOOKUP($B36,IN_08_20!$B:$E,4,)</f>
        <v>60.607479510231229</v>
      </c>
      <c r="G36" s="13">
        <f>F36*E36</f>
        <v>7.8789723363300599</v>
      </c>
      <c r="H36" s="8"/>
    </row>
    <row r="37" spans="1:8" s="2" customFormat="1" ht="13.5" customHeight="1" x14ac:dyDescent="0.25">
      <c r="A37" s="27">
        <v>31</v>
      </c>
      <c r="B37" s="39" t="str">
        <f>VLOOKUP($A37,'PT ORGANISMOS'!$B$5:$H$1025,4,FALSE)</f>
        <v>ar.001</v>
      </c>
      <c r="C37" s="7" t="str">
        <f>VLOOKUP($A37,'PT ORGANISMOS'!$B$5:$H$1025,3,FALSE)</f>
        <v>ARENA GRUESA</v>
      </c>
      <c r="D37" s="8" t="str">
        <f>VLOOKUP($A37,'PT ORGANISMOS'!$B$5:$H$1025,7,FALSE)</f>
        <v>m3</v>
      </c>
      <c r="E37" s="32">
        <v>2.1999999999999999E-2</v>
      </c>
      <c r="F37" s="22">
        <f>VLOOKUP($B37,IN_08_20!$B:$E,4,)</f>
        <v>836.86388260317074</v>
      </c>
      <c r="G37" s="13">
        <f>F37*E37</f>
        <v>18.411005417269756</v>
      </c>
      <c r="H37" s="8"/>
    </row>
    <row r="38" spans="1:8" s="2" customFormat="1" ht="13.5" customHeight="1" x14ac:dyDescent="0.25">
      <c r="A38" s="27"/>
      <c r="B38" s="35" t="s">
        <v>903</v>
      </c>
      <c r="C38" s="7"/>
      <c r="D38" s="8"/>
      <c r="E38" s="12"/>
      <c r="F38" s="22"/>
      <c r="G38" s="13"/>
      <c r="H38" s="8"/>
    </row>
    <row r="39" spans="1:8" s="2" customFormat="1" ht="13.5" customHeight="1" x14ac:dyDescent="0.25">
      <c r="A39" s="27">
        <v>202</v>
      </c>
      <c r="B39" s="39" t="str">
        <f>VLOOKUP($A39,'PT ORGANISMOS'!$B$5:$H$1025,4,FALSE)</f>
        <v>mo.006</v>
      </c>
      <c r="C39" s="7" t="str">
        <f>VLOOKUP($A39,'PT ORGANISMOS'!$B$5:$H$1025,3,FALSE)</f>
        <v>CUADRILLA TIPO UOCRA</v>
      </c>
      <c r="D39" s="8" t="str">
        <f>VLOOKUP($A39,'PT ORGANISMOS'!$B$5:$H$1025,7,FALSE)</f>
        <v>h</v>
      </c>
      <c r="E39" s="12">
        <v>1.1000000000000001</v>
      </c>
      <c r="F39" s="22">
        <f>VLOOKUP($B39,IN_08_20!$B:$E,4,)</f>
        <v>350.78211407878774</v>
      </c>
      <c r="G39" s="13">
        <f>F39*E39</f>
        <v>385.86032548666657</v>
      </c>
      <c r="H39" s="8"/>
    </row>
    <row r="40" spans="1:8" s="2" customFormat="1" ht="13.5" customHeight="1" x14ac:dyDescent="0.25">
      <c r="A40" s="27"/>
      <c r="B40" s="35" t="s">
        <v>904</v>
      </c>
      <c r="C40" s="7"/>
      <c r="D40" s="8"/>
      <c r="E40" s="12"/>
      <c r="F40" s="22"/>
      <c r="G40" s="13"/>
      <c r="H40" s="8"/>
    </row>
    <row r="41" spans="1:8" s="2" customFormat="1" ht="13.5" customHeight="1" x14ac:dyDescent="0.25">
      <c r="A41" s="30">
        <v>83</v>
      </c>
      <c r="B41" s="40" t="str">
        <f>VLOOKUP($A41,'PT ORGANISMOS'!$B$5:$H$1025,4,FALSE)</f>
        <v>eq.020</v>
      </c>
      <c r="C41" s="14" t="str">
        <f>VLOOKUP($A41,'PT ORGANISMOS'!$B$5:$H$1025,3,FALSE)</f>
        <v>MIXER HORMIGÓN 5 M3</v>
      </c>
      <c r="D41" s="15" t="str">
        <f>VLOOKUP($A41,'PT ORGANISMOS'!$B$5:$H$1025,7,FALSE)</f>
        <v>h</v>
      </c>
      <c r="E41" s="72">
        <v>1.6000000000000001E-3</v>
      </c>
      <c r="F41" s="24">
        <f>VLOOKUP($B41,IN_08_20!$B:$E,4,)</f>
        <v>5726.1348881594367</v>
      </c>
      <c r="G41" s="17">
        <f>F41*E41</f>
        <v>9.1618158210550984</v>
      </c>
      <c r="H41" s="15"/>
    </row>
    <row r="44" spans="1:8" s="2" customFormat="1" ht="15.75" x14ac:dyDescent="0.25">
      <c r="A44" s="50" t="s">
        <v>966</v>
      </c>
      <c r="B44" s="42" t="s">
        <v>970</v>
      </c>
      <c r="C44" s="11"/>
      <c r="D44" s="45" t="s">
        <v>913</v>
      </c>
      <c r="E44" s="43" t="str">
        <f>A44</f>
        <v>0.24.70.F</v>
      </c>
      <c r="F44" s="45" t="s">
        <v>920</v>
      </c>
      <c r="G44" s="44">
        <f>SUM(G46:G54)</f>
        <v>1335.1422269532154</v>
      </c>
      <c r="H44" s="8" t="s">
        <v>3</v>
      </c>
    </row>
    <row r="45" spans="1:8" s="2" customFormat="1" ht="15" x14ac:dyDescent="0.25">
      <c r="A45" s="28"/>
      <c r="B45" s="34" t="s">
        <v>909</v>
      </c>
      <c r="C45" s="18"/>
      <c r="D45" s="19" t="s">
        <v>914</v>
      </c>
      <c r="E45" s="19" t="s">
        <v>910</v>
      </c>
      <c r="F45" s="20" t="s">
        <v>911</v>
      </c>
      <c r="G45" s="20" t="s">
        <v>912</v>
      </c>
      <c r="H45" s="18"/>
    </row>
    <row r="46" spans="1:8" s="2" customFormat="1" ht="13.5" customHeight="1" x14ac:dyDescent="0.25">
      <c r="A46" s="29"/>
      <c r="B46" s="46" t="s">
        <v>902</v>
      </c>
      <c r="C46" s="25"/>
      <c r="D46" s="41"/>
      <c r="E46" s="47"/>
      <c r="F46" s="48"/>
      <c r="G46" s="49"/>
      <c r="H46" s="41"/>
    </row>
    <row r="47" spans="1:8" s="2" customFormat="1" ht="13.5" customHeight="1" x14ac:dyDescent="0.25">
      <c r="A47" s="27">
        <v>179</v>
      </c>
      <c r="B47" s="39" t="str">
        <f>VLOOKUP($A47,'PT ORGANISMOS'!$B$5:$H$1025,4,FALSE)</f>
        <v>li.004</v>
      </c>
      <c r="C47" s="7" t="str">
        <f>VLOOKUP($A47,'PT ORGANISMOS'!$B$5:$H$1025,3,FALSE)</f>
        <v>CAL HIDRATADA EN BOLSA</v>
      </c>
      <c r="D47" s="8" t="str">
        <f>VLOOKUP($A47,'PT ORGANISMOS'!$B$5:$H$1025,7,FALSE)</f>
        <v>kg</v>
      </c>
      <c r="E47" s="12">
        <v>1.1000000000000001</v>
      </c>
      <c r="F47" s="22">
        <f>VLOOKUP($B47,IN_08_20!$B:$E,4,)</f>
        <v>15.080566184945388</v>
      </c>
      <c r="G47" s="13">
        <f>F47*E47</f>
        <v>16.588622803439929</v>
      </c>
      <c r="H47" s="8"/>
    </row>
    <row r="48" spans="1:8" s="2" customFormat="1" ht="13.5" customHeight="1" x14ac:dyDescent="0.25">
      <c r="A48" s="27">
        <v>181</v>
      </c>
      <c r="B48" s="39" t="str">
        <f>VLOOKUP($A48,'PT ORGANISMOS'!$B$5:$H$1025,4,FALSE)</f>
        <v>li.006</v>
      </c>
      <c r="C48" s="7" t="str">
        <f>VLOOKUP($A48,'PT ORGANISMOS'!$B$5:$H$1025,3,FALSE)</f>
        <v xml:space="preserve">CEMENTO PORTLAND (PARA VARIACIÓN HISTÓRICA) </v>
      </c>
      <c r="D48" s="8" t="str">
        <f>VLOOKUP($A48,'PT ORGANISMOS'!$B$5:$H$1025,7,FALSE)</f>
        <v>kg</v>
      </c>
      <c r="E48" s="12">
        <v>4</v>
      </c>
      <c r="F48" s="22">
        <f>VLOOKUP($B48,IN_08_20!$B:$E,4,)</f>
        <v>22.903541245132185</v>
      </c>
      <c r="G48" s="13">
        <f>F48*E48</f>
        <v>91.614164980528741</v>
      </c>
      <c r="H48" s="8"/>
    </row>
    <row r="49" spans="1:8" s="2" customFormat="1" ht="13.5" customHeight="1" x14ac:dyDescent="0.25">
      <c r="A49" s="27">
        <v>31</v>
      </c>
      <c r="B49" s="39" t="str">
        <f>VLOOKUP($A49,'PT ORGANISMOS'!$B$5:$H$1025,4,FALSE)</f>
        <v>ar.001</v>
      </c>
      <c r="C49" s="7" t="str">
        <f>VLOOKUP($A49,'PT ORGANISMOS'!$B$5:$H$1025,3,FALSE)</f>
        <v>ARENA GRUESA</v>
      </c>
      <c r="D49" s="8" t="str">
        <f>VLOOKUP($A49,'PT ORGANISMOS'!$B$5:$H$1025,7,FALSE)</f>
        <v>m3</v>
      </c>
      <c r="E49" s="32">
        <v>6.0000000000000001E-3</v>
      </c>
      <c r="F49" s="22">
        <f>VLOOKUP($B49,IN_08_20!$B:$E,4,)</f>
        <v>836.86388260317074</v>
      </c>
      <c r="G49" s="13">
        <f>F49*E49</f>
        <v>5.0211832956190241</v>
      </c>
      <c r="H49" s="8"/>
    </row>
    <row r="50" spans="1:8" s="2" customFormat="1" ht="13.5" customHeight="1" x14ac:dyDescent="0.25">
      <c r="A50" s="27">
        <v>183</v>
      </c>
      <c r="B50" s="39" t="str">
        <f>VLOOKUP($A50,'PT ORGANISMOS'!$B$5:$H$1025,4,FALSE)</f>
        <v>li.009</v>
      </c>
      <c r="C50" s="7" t="str">
        <f>VLOOKUP($A50,'PT ORGANISMOS'!$B$5:$H$1025,3,FALSE)</f>
        <v>YESO BLANCO</v>
      </c>
      <c r="D50" s="8" t="str">
        <f>VLOOKUP($A50,'PT ORGANISMOS'!$B$5:$H$1025,7,FALSE)</f>
        <v>kg</v>
      </c>
      <c r="E50" s="12">
        <v>18</v>
      </c>
      <c r="F50" s="22">
        <f>VLOOKUP($B50,IN_08_20!$B:$E,4,)</f>
        <v>42.570122700592471</v>
      </c>
      <c r="G50" s="13">
        <f>F50*E50</f>
        <v>766.26220861066452</v>
      </c>
      <c r="H50" s="8"/>
    </row>
    <row r="51" spans="1:8" s="2" customFormat="1" ht="13.5" customHeight="1" x14ac:dyDescent="0.25">
      <c r="A51" s="27"/>
      <c r="B51" s="35" t="s">
        <v>903</v>
      </c>
      <c r="C51" s="7"/>
      <c r="D51" s="8"/>
      <c r="E51" s="12"/>
      <c r="F51" s="22"/>
      <c r="G51" s="13"/>
      <c r="H51" s="8"/>
    </row>
    <row r="52" spans="1:8" s="2" customFormat="1" ht="13.5" customHeight="1" x14ac:dyDescent="0.25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1.25</v>
      </c>
      <c r="F52" s="22">
        <f>VLOOKUP($B52,IN_08_20!$B:$E,4,)</f>
        <v>350.78211407878774</v>
      </c>
      <c r="G52" s="13">
        <f>F52*E52</f>
        <v>438.47764259848469</v>
      </c>
      <c r="H52" s="8"/>
    </row>
    <row r="53" spans="1:8" s="2" customFormat="1" ht="13.5" customHeight="1" x14ac:dyDescent="0.25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 x14ac:dyDescent="0.25">
      <c r="A54" s="30">
        <v>83</v>
      </c>
      <c r="B54" s="40" t="str">
        <f>VLOOKUP($A54,'PT ORGANISMOS'!$B$5:$H$1025,4,FALSE)</f>
        <v>eq.020</v>
      </c>
      <c r="C54" s="14" t="str">
        <f>VLOOKUP($A54,'PT ORGANISMOS'!$B$5:$H$1025,3,FALSE)</f>
        <v>MIXER HORMIGÓN 5 M3</v>
      </c>
      <c r="D54" s="15" t="str">
        <f>VLOOKUP($A54,'PT ORGANISMOS'!$B$5:$H$1025,7,FALSE)</f>
        <v>h</v>
      </c>
      <c r="E54" s="31">
        <v>3.0000000000000001E-3</v>
      </c>
      <c r="F54" s="24">
        <f>VLOOKUP($B54,IN_08_20!$B:$E,4,)</f>
        <v>5726.1348881594367</v>
      </c>
      <c r="G54" s="17">
        <f>F54*E54</f>
        <v>17.178404664478311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1"/>
  <sheetViews>
    <sheetView topLeftCell="B1" workbookViewId="0">
      <selection activeCell="M4" sqref="M4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971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972</v>
      </c>
      <c r="B6" s="42" t="s">
        <v>981</v>
      </c>
      <c r="C6" s="11"/>
      <c r="D6" s="45" t="s">
        <v>913</v>
      </c>
      <c r="E6" s="43" t="str">
        <f>A6</f>
        <v>0.27.00.A</v>
      </c>
      <c r="F6" s="45" t="s">
        <v>920</v>
      </c>
      <c r="G6" s="44">
        <f>SUM(G8:G15)</f>
        <v>611.12159097640358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7</v>
      </c>
      <c r="F9" s="22">
        <f>VLOOKUP($B9,IN_08_20!$B:$E,4,)</f>
        <v>15.080566184945388</v>
      </c>
      <c r="G9" s="13">
        <f>F9*E9</f>
        <v>105.56396329461772</v>
      </c>
      <c r="H9" s="8"/>
    </row>
    <row r="10" spans="1:9" s="2" customFormat="1" ht="13.5" customHeight="1" x14ac:dyDescent="0.25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4.0999999999999996</v>
      </c>
      <c r="F10" s="22">
        <f>VLOOKUP($B10,IN_08_20!$B:$E,4,)</f>
        <v>22.903541245132185</v>
      </c>
      <c r="G10" s="13">
        <f>F10*E10</f>
        <v>93.904519105041956</v>
      </c>
      <c r="H10" s="8"/>
    </row>
    <row r="11" spans="1:9" s="2" customFormat="1" ht="13.5" customHeight="1" x14ac:dyDescent="0.25">
      <c r="A11" s="27">
        <v>34</v>
      </c>
      <c r="B11" s="39" t="str">
        <f>VLOOKUP($A11,'PT ORGANISMOS'!$B$5:$H$1025,4,FALSE)</f>
        <v>ar.004</v>
      </c>
      <c r="C11" s="7" t="str">
        <f>VLOOKUP($A11,'PT ORGANISMOS'!$B$5:$H$1025,3,FALSE)</f>
        <v>RIPIOSA</v>
      </c>
      <c r="D11" s="8" t="str">
        <f>VLOOKUP($A11,'PT ORGANISMOS'!$B$5:$H$1025,7,FALSE)</f>
        <v>m3</v>
      </c>
      <c r="E11" s="12">
        <v>0.15</v>
      </c>
      <c r="F11" s="22">
        <f>VLOOKUP($B11,IN_08_20!$B:$E,4,)</f>
        <v>954.67392779303168</v>
      </c>
      <c r="G11" s="13">
        <f>F11*E11</f>
        <v>143.20108916895475</v>
      </c>
      <c r="H11" s="8"/>
    </row>
    <row r="12" spans="1:9" s="2" customFormat="1" ht="13.5" customHeight="1" x14ac:dyDescent="0.25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 x14ac:dyDescent="0.25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0.7</v>
      </c>
      <c r="F13" s="22">
        <f>VLOOKUP($B13,IN_08_20!$B:$E,4,)</f>
        <v>350.78211407878774</v>
      </c>
      <c r="G13" s="13">
        <f>F13*E13</f>
        <v>245.54747985515141</v>
      </c>
      <c r="H13" s="8"/>
    </row>
    <row r="14" spans="1:9" s="2" customFormat="1" ht="13.5" customHeight="1" x14ac:dyDescent="0.25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30">
        <v>83</v>
      </c>
      <c r="B15" s="40" t="str">
        <f>VLOOKUP($A15,'PT ORGANISMOS'!$B$5:$H$1025,4,FALSE)</f>
        <v>eq.020</v>
      </c>
      <c r="C15" s="14" t="str">
        <f>VLOOKUP($A15,'PT ORGANISMOS'!$B$5:$H$1025,3,FALSE)</f>
        <v>MIXER HORMIGÓN 5 M3</v>
      </c>
      <c r="D15" s="15" t="str">
        <f>VLOOKUP($A15,'PT ORGANISMOS'!$B$5:$H$1025,7,FALSE)</f>
        <v>h</v>
      </c>
      <c r="E15" s="31">
        <v>4.0000000000000001E-3</v>
      </c>
      <c r="F15" s="24">
        <f>VLOOKUP($B15,IN_08_20!$B:$E,4,)</f>
        <v>5726.1348881594367</v>
      </c>
      <c r="G15" s="17">
        <f>F15*E15</f>
        <v>22.904539552637747</v>
      </c>
      <c r="H15" s="15"/>
    </row>
    <row r="16" spans="1:9" s="2" customFormat="1" ht="15" x14ac:dyDescent="0.25">
      <c r="A16" s="27"/>
      <c r="B16" s="38"/>
      <c r="D16" s="3"/>
      <c r="E16" s="4"/>
      <c r="F16" s="4"/>
      <c r="G16" s="5"/>
      <c r="H16" s="3"/>
    </row>
    <row r="18" spans="1:8" s="2" customFormat="1" ht="15.75" x14ac:dyDescent="0.25">
      <c r="A18" s="50" t="s">
        <v>973</v>
      </c>
      <c r="B18" s="42" t="s">
        <v>982</v>
      </c>
      <c r="C18" s="11"/>
      <c r="D18" s="45" t="s">
        <v>913</v>
      </c>
      <c r="E18" s="43" t="str">
        <f>A18</f>
        <v>0.27.10.A</v>
      </c>
      <c r="F18" s="45" t="s">
        <v>920</v>
      </c>
      <c r="G18" s="44">
        <f>SUM(G20:G27)</f>
        <v>290.63907896857938</v>
      </c>
      <c r="H18" s="8" t="s">
        <v>3</v>
      </c>
    </row>
    <row r="19" spans="1:8" s="2" customFormat="1" ht="15" x14ac:dyDescent="0.2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 x14ac:dyDescent="0.25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 x14ac:dyDescent="0.25">
      <c r="A21" s="27">
        <v>179</v>
      </c>
      <c r="B21" s="39" t="str">
        <f>VLOOKUP($A21,'PT ORGANISMOS'!$B$5:$H$1025,4,FALSE)</f>
        <v>li.004</v>
      </c>
      <c r="C21" s="7" t="str">
        <f>VLOOKUP($A21,'PT ORGANISMOS'!$B$5:$H$1025,3,FALSE)</f>
        <v>CAL HIDRATADA EN BOLSA</v>
      </c>
      <c r="D21" s="8" t="str">
        <f>VLOOKUP($A21,'PT ORGANISMOS'!$B$5:$H$1025,7,FALSE)</f>
        <v>kg</v>
      </c>
      <c r="E21" s="12">
        <v>3.5</v>
      </c>
      <c r="F21" s="22">
        <f>VLOOKUP($B21,IN_08_20!$B:$E,4,)</f>
        <v>15.080566184945388</v>
      </c>
      <c r="G21" s="13">
        <f>F21*E21</f>
        <v>52.781981647308861</v>
      </c>
      <c r="H21" s="8"/>
    </row>
    <row r="22" spans="1:8" s="2" customFormat="1" ht="13.5" customHeight="1" x14ac:dyDescent="0.25">
      <c r="A22" s="27">
        <v>181</v>
      </c>
      <c r="B22" s="39" t="str">
        <f>VLOOKUP($A22,'PT ORGANISMOS'!$B$5:$H$1025,4,FALSE)</f>
        <v>li.006</v>
      </c>
      <c r="C22" s="7" t="str">
        <f>VLOOKUP($A22,'PT ORGANISMOS'!$B$5:$H$1025,3,FALSE)</f>
        <v xml:space="preserve">CEMENTO PORTLAND (PARA VARIACIÓN HISTÓRICA) </v>
      </c>
      <c r="D22" s="8" t="str">
        <f>VLOOKUP($A22,'PT ORGANISMOS'!$B$5:$H$1025,7,FALSE)</f>
        <v>kg</v>
      </c>
      <c r="E22" s="12">
        <v>2.0499999999999998</v>
      </c>
      <c r="F22" s="22">
        <f>VLOOKUP($B22,IN_08_20!$B:$E,4,)</f>
        <v>22.903541245132185</v>
      </c>
      <c r="G22" s="13">
        <f>F22*E22</f>
        <v>46.952259552520978</v>
      </c>
      <c r="H22" s="8"/>
    </row>
    <row r="23" spans="1:8" s="2" customFormat="1" ht="13.5" customHeight="1" x14ac:dyDescent="0.25">
      <c r="A23" s="27">
        <v>34</v>
      </c>
      <c r="B23" s="39" t="str">
        <f>VLOOKUP($A23,'PT ORGANISMOS'!$B$5:$H$1025,4,FALSE)</f>
        <v>ar.004</v>
      </c>
      <c r="C23" s="7" t="str">
        <f>VLOOKUP($A23,'PT ORGANISMOS'!$B$5:$H$1025,3,FALSE)</f>
        <v>RIPIOSA</v>
      </c>
      <c r="D23" s="8" t="str">
        <f>VLOOKUP($A23,'PT ORGANISMOS'!$B$5:$H$1025,7,FALSE)</f>
        <v>m3</v>
      </c>
      <c r="E23" s="32">
        <v>3.5000000000000003E-2</v>
      </c>
      <c r="F23" s="22">
        <f>VLOOKUP($B23,IN_08_20!$B:$E,4,)</f>
        <v>954.67392779303168</v>
      </c>
      <c r="G23" s="13">
        <f>F23*E23</f>
        <v>33.413587472756113</v>
      </c>
      <c r="H23" s="8"/>
    </row>
    <row r="24" spans="1:8" s="2" customFormat="1" ht="13.5" customHeight="1" x14ac:dyDescent="0.25">
      <c r="A24" s="27"/>
      <c r="B24" s="35" t="s">
        <v>903</v>
      </c>
      <c r="C24" s="7"/>
      <c r="D24" s="8"/>
      <c r="E24" s="12"/>
      <c r="F24" s="22"/>
      <c r="G24" s="13"/>
      <c r="H24" s="8"/>
    </row>
    <row r="25" spans="1:8" s="2" customFormat="1" ht="13.5" customHeight="1" x14ac:dyDescent="0.25">
      <c r="A25" s="27">
        <v>202</v>
      </c>
      <c r="B25" s="39" t="str">
        <f>VLOOKUP($A25,'PT ORGANISMOS'!$B$5:$H$1025,4,FALSE)</f>
        <v>mo.006</v>
      </c>
      <c r="C25" s="7" t="str">
        <f>VLOOKUP($A25,'PT ORGANISMOS'!$B$5:$H$1025,3,FALSE)</f>
        <v>CUADRILLA TIPO UOCRA</v>
      </c>
      <c r="D25" s="8" t="str">
        <f>VLOOKUP($A25,'PT ORGANISMOS'!$B$5:$H$1025,7,FALSE)</f>
        <v>h</v>
      </c>
      <c r="E25" s="12">
        <v>0.4</v>
      </c>
      <c r="F25" s="22">
        <f>VLOOKUP($B25,IN_08_20!$B:$E,4,)</f>
        <v>350.78211407878774</v>
      </c>
      <c r="G25" s="13">
        <f>F25*E25</f>
        <v>140.3128456315151</v>
      </c>
      <c r="H25" s="8"/>
    </row>
    <row r="26" spans="1:8" s="2" customFormat="1" ht="13.5" customHeight="1" x14ac:dyDescent="0.25">
      <c r="A26" s="27"/>
      <c r="B26" s="35" t="s">
        <v>904</v>
      </c>
      <c r="C26" s="7"/>
      <c r="D26" s="8"/>
      <c r="E26" s="12"/>
      <c r="F26" s="22"/>
      <c r="G26" s="13"/>
      <c r="H26" s="8"/>
    </row>
    <row r="27" spans="1:8" s="2" customFormat="1" ht="13.5" customHeight="1" x14ac:dyDescent="0.25">
      <c r="A27" s="30">
        <v>83</v>
      </c>
      <c r="B27" s="40" t="str">
        <f>VLOOKUP($A27,'PT ORGANISMOS'!$B$5:$H$1025,4,FALSE)</f>
        <v>eq.020</v>
      </c>
      <c r="C27" s="14" t="str">
        <f>VLOOKUP($A27,'PT ORGANISMOS'!$B$5:$H$1025,3,FALSE)</f>
        <v>MIXER HORMIGÓN 5 M3</v>
      </c>
      <c r="D27" s="15" t="str">
        <f>VLOOKUP($A27,'PT ORGANISMOS'!$B$5:$H$1025,7,FALSE)</f>
        <v>h</v>
      </c>
      <c r="E27" s="31">
        <v>3.0000000000000001E-3</v>
      </c>
      <c r="F27" s="24">
        <f>VLOOKUP($B27,IN_08_20!$B:$E,4,)</f>
        <v>5726.1348881594367</v>
      </c>
      <c r="G27" s="17">
        <f>F27*E27</f>
        <v>17.178404664478311</v>
      </c>
      <c r="H27" s="15"/>
    </row>
    <row r="30" spans="1:8" s="2" customFormat="1" ht="15.75" x14ac:dyDescent="0.25">
      <c r="A30" s="50" t="s">
        <v>974</v>
      </c>
      <c r="B30" s="42" t="s">
        <v>983</v>
      </c>
      <c r="C30" s="11"/>
      <c r="D30" s="45" t="s">
        <v>913</v>
      </c>
      <c r="E30" s="43" t="str">
        <f>A30</f>
        <v>0.27.20.A</v>
      </c>
      <c r="F30" s="45" t="s">
        <v>920</v>
      </c>
      <c r="G30" s="44">
        <f>SUM(G32:G40)</f>
        <v>1849.3649583656759</v>
      </c>
      <c r="H30" s="8" t="s">
        <v>3</v>
      </c>
    </row>
    <row r="31" spans="1:8" s="2" customFormat="1" ht="15" x14ac:dyDescent="0.25">
      <c r="A31" s="28"/>
      <c r="B31" s="34" t="s">
        <v>909</v>
      </c>
      <c r="C31" s="18"/>
      <c r="D31" s="19" t="s">
        <v>914</v>
      </c>
      <c r="E31" s="19" t="s">
        <v>910</v>
      </c>
      <c r="F31" s="20" t="s">
        <v>911</v>
      </c>
      <c r="G31" s="20" t="s">
        <v>912</v>
      </c>
      <c r="H31" s="18"/>
    </row>
    <row r="32" spans="1:8" s="2" customFormat="1" ht="13.5" customHeight="1" x14ac:dyDescent="0.25">
      <c r="A32" s="29"/>
      <c r="B32" s="46" t="s">
        <v>902</v>
      </c>
      <c r="C32" s="25"/>
      <c r="D32" s="41"/>
      <c r="E32" s="47"/>
      <c r="F32" s="48"/>
      <c r="G32" s="49"/>
      <c r="H32" s="41"/>
    </row>
    <row r="33" spans="1:8" s="2" customFormat="1" ht="13.5" customHeight="1" x14ac:dyDescent="0.25">
      <c r="A33" s="27">
        <v>179</v>
      </c>
      <c r="B33" s="39" t="str">
        <f>VLOOKUP($A33,'PT ORGANISMOS'!$B$5:$H$1025,4,FALSE)</f>
        <v>li.004</v>
      </c>
      <c r="C33" s="7" t="str">
        <f>VLOOKUP($A33,'PT ORGANISMOS'!$B$5:$H$1025,3,FALSE)</f>
        <v>CAL HIDRATADA EN BOLSA</v>
      </c>
      <c r="D33" s="8" t="str">
        <f>VLOOKUP($A33,'PT ORGANISMOS'!$B$5:$H$1025,7,FALSE)</f>
        <v>kg</v>
      </c>
      <c r="E33" s="12">
        <v>5</v>
      </c>
      <c r="F33" s="22">
        <f>VLOOKUP($B33,IN_08_20!$B:$E,4,)</f>
        <v>15.080566184945388</v>
      </c>
      <c r="G33" s="13">
        <f>F33*E33</f>
        <v>75.402830924726942</v>
      </c>
      <c r="H33" s="8"/>
    </row>
    <row r="34" spans="1:8" s="2" customFormat="1" ht="13.5" customHeight="1" x14ac:dyDescent="0.25">
      <c r="A34" s="27">
        <v>181</v>
      </c>
      <c r="B34" s="39" t="str">
        <f>VLOOKUP($A34,'PT ORGANISMOS'!$B$5:$H$1025,4,FALSE)</f>
        <v>li.006</v>
      </c>
      <c r="C34" s="7" t="str">
        <f>VLOOKUP($A34,'PT ORGANISMOS'!$B$5:$H$1025,3,FALSE)</f>
        <v xml:space="preserve">CEMENTO PORTLAND (PARA VARIACIÓN HISTÓRICA) </v>
      </c>
      <c r="D34" s="8" t="str">
        <f>VLOOKUP($A34,'PT ORGANISMOS'!$B$5:$H$1025,7,FALSE)</f>
        <v>kg</v>
      </c>
      <c r="E34" s="12">
        <v>5.84</v>
      </c>
      <c r="F34" s="22">
        <f>VLOOKUP($B34,IN_08_20!$B:$E,4,)</f>
        <v>22.903541245132185</v>
      </c>
      <c r="G34" s="13">
        <f>F34*E34</f>
        <v>133.75668087157197</v>
      </c>
      <c r="H34" s="8"/>
    </row>
    <row r="35" spans="1:8" s="2" customFormat="1" ht="13.5" customHeight="1" x14ac:dyDescent="0.25">
      <c r="A35" s="27">
        <v>31</v>
      </c>
      <c r="B35" s="39" t="str">
        <f>VLOOKUP($A35,'PT ORGANISMOS'!$B$5:$H$1025,4,FALSE)</f>
        <v>ar.001</v>
      </c>
      <c r="C35" s="7" t="str">
        <f>VLOOKUP($A35,'PT ORGANISMOS'!$B$5:$H$1025,3,FALSE)</f>
        <v>ARENA GRUESA</v>
      </c>
      <c r="D35" s="8" t="str">
        <f>VLOOKUP($A35,'PT ORGANISMOS'!$B$5:$H$1025,7,FALSE)</f>
        <v>m3</v>
      </c>
      <c r="E35" s="12">
        <v>0.03</v>
      </c>
      <c r="F35" s="22">
        <f>VLOOKUP($B35,IN_08_20!$B:$E,4,)</f>
        <v>836.86388260317074</v>
      </c>
      <c r="G35" s="13">
        <f>F35*E35</f>
        <v>25.105916478095121</v>
      </c>
      <c r="H35" s="8"/>
    </row>
    <row r="36" spans="1:8" s="2" customFormat="1" ht="13.5" customHeight="1" x14ac:dyDescent="0.25">
      <c r="A36" s="27">
        <v>326</v>
      </c>
      <c r="B36" s="39" t="str">
        <f>VLOOKUP($A36,'PT ORGANISMOS'!$B$5:$H$1025,4,FALSE)</f>
        <v>so.004</v>
      </c>
      <c r="C36" s="7" t="str">
        <f>VLOOKUP($A36,'PT ORGANISMOS'!$B$5:$H$1025,3,FALSE)</f>
        <v>MOSAICO GRANÍTICO 30X30 GRIS COMÚN</v>
      </c>
      <c r="D36" s="8" t="str">
        <f>VLOOKUP($A36,'PT ORGANISMOS'!$B$5:$H$1025,7,FALSE)</f>
        <v>m2</v>
      </c>
      <c r="E36" s="12">
        <v>1.26</v>
      </c>
      <c r="F36" s="22">
        <f>VLOOKUP($B36,IN_08_20!$B:$E,4,)</f>
        <v>505.84465941484632</v>
      </c>
      <c r="G36" s="13">
        <f>F36*E36</f>
        <v>637.36427086270635</v>
      </c>
      <c r="H36" s="8"/>
    </row>
    <row r="37" spans="1:8" s="2" customFormat="1" ht="13.5" customHeight="1" x14ac:dyDescent="0.25">
      <c r="A37" s="27"/>
      <c r="B37" s="35" t="s">
        <v>903</v>
      </c>
      <c r="C37" s="7"/>
      <c r="D37" s="8"/>
      <c r="E37" s="12"/>
      <c r="F37" s="22"/>
      <c r="G37" s="13"/>
      <c r="H37" s="8"/>
    </row>
    <row r="38" spans="1:8" s="2" customFormat="1" ht="13.5" customHeight="1" x14ac:dyDescent="0.25">
      <c r="A38" s="27">
        <v>202</v>
      </c>
      <c r="B38" s="39" t="str">
        <f>VLOOKUP($A38,'PT ORGANISMOS'!$B$5:$H$1025,4,FALSE)</f>
        <v>mo.006</v>
      </c>
      <c r="C38" s="7" t="str">
        <f>VLOOKUP($A38,'PT ORGANISMOS'!$B$5:$H$1025,3,FALSE)</f>
        <v>CUADRILLA TIPO UOCRA</v>
      </c>
      <c r="D38" s="8" t="str">
        <f>VLOOKUP($A38,'PT ORGANISMOS'!$B$5:$H$1025,7,FALSE)</f>
        <v>h</v>
      </c>
      <c r="E38" s="12">
        <v>2.5</v>
      </c>
      <c r="F38" s="22">
        <f>VLOOKUP($B38,IN_08_20!$B:$E,4,)</f>
        <v>350.78211407878774</v>
      </c>
      <c r="G38" s="13">
        <f>F38*E38</f>
        <v>876.95528519696938</v>
      </c>
      <c r="H38" s="8"/>
    </row>
    <row r="39" spans="1:8" s="2" customFormat="1" ht="13.5" customHeight="1" x14ac:dyDescent="0.25">
      <c r="A39" s="27"/>
      <c r="B39" s="35" t="s">
        <v>904</v>
      </c>
      <c r="C39" s="7"/>
      <c r="D39" s="8"/>
      <c r="E39" s="12"/>
      <c r="F39" s="22"/>
      <c r="G39" s="13"/>
      <c r="H39" s="8"/>
    </row>
    <row r="40" spans="1:8" s="2" customFormat="1" ht="13.5" customHeight="1" x14ac:dyDescent="0.25">
      <c r="A40" s="30">
        <v>83</v>
      </c>
      <c r="B40" s="40" t="str">
        <f>VLOOKUP($A40,'PT ORGANISMOS'!$B$5:$H$1025,4,FALSE)</f>
        <v>eq.020</v>
      </c>
      <c r="C40" s="14" t="str">
        <f>VLOOKUP($A40,'PT ORGANISMOS'!$B$5:$H$1025,3,FALSE)</f>
        <v>MIXER HORMIGÓN 5 M3</v>
      </c>
      <c r="D40" s="15" t="str">
        <f>VLOOKUP($A40,'PT ORGANISMOS'!$B$5:$H$1025,7,FALSE)</f>
        <v>h</v>
      </c>
      <c r="E40" s="72">
        <v>1.7600000000000001E-2</v>
      </c>
      <c r="F40" s="24">
        <f>VLOOKUP($B40,IN_08_20!$B:$E,4,)</f>
        <v>5726.1348881594367</v>
      </c>
      <c r="G40" s="17">
        <f>F40*E40</f>
        <v>100.77997403160609</v>
      </c>
      <c r="H40" s="15"/>
    </row>
    <row r="43" spans="1:8" s="2" customFormat="1" ht="15.75" x14ac:dyDescent="0.25">
      <c r="A43" s="50" t="s">
        <v>975</v>
      </c>
      <c r="B43" s="42" t="s">
        <v>984</v>
      </c>
      <c r="C43" s="11"/>
      <c r="D43" s="45" t="s">
        <v>913</v>
      </c>
      <c r="E43" s="43" t="str">
        <f>A43</f>
        <v>0.27.25.A</v>
      </c>
      <c r="F43" s="45" t="s">
        <v>920</v>
      </c>
      <c r="G43" s="44">
        <f>SUM(G45:G53)</f>
        <v>1312.3235066250536</v>
      </c>
      <c r="H43" s="8" t="s">
        <v>3</v>
      </c>
    </row>
    <row r="44" spans="1:8" s="2" customFormat="1" ht="15" x14ac:dyDescent="0.25">
      <c r="A44" s="28"/>
      <c r="B44" s="34" t="s">
        <v>909</v>
      </c>
      <c r="C44" s="18"/>
      <c r="D44" s="19" t="s">
        <v>914</v>
      </c>
      <c r="E44" s="19" t="s">
        <v>910</v>
      </c>
      <c r="F44" s="20" t="s">
        <v>911</v>
      </c>
      <c r="G44" s="20" t="s">
        <v>912</v>
      </c>
      <c r="H44" s="18"/>
    </row>
    <row r="45" spans="1:8" s="2" customFormat="1" ht="13.5" customHeight="1" x14ac:dyDescent="0.25">
      <c r="A45" s="29"/>
      <c r="B45" s="46" t="s">
        <v>902</v>
      </c>
      <c r="C45" s="25"/>
      <c r="D45" s="41"/>
      <c r="E45" s="47"/>
      <c r="F45" s="48"/>
      <c r="G45" s="49"/>
      <c r="H45" s="41"/>
    </row>
    <row r="46" spans="1:8" s="2" customFormat="1" ht="13.5" customHeight="1" x14ac:dyDescent="0.25">
      <c r="A46" s="27">
        <v>179</v>
      </c>
      <c r="B46" s="39" t="str">
        <f>VLOOKUP($A46,'PT ORGANISMOS'!$B$5:$H$1025,4,FALSE)</f>
        <v>li.004</v>
      </c>
      <c r="C46" s="7" t="str">
        <f>VLOOKUP($A46,'PT ORGANISMOS'!$B$5:$H$1025,3,FALSE)</f>
        <v>CAL HIDRATADA EN BOLSA</v>
      </c>
      <c r="D46" s="8" t="str">
        <f>VLOOKUP($A46,'PT ORGANISMOS'!$B$5:$H$1025,7,FALSE)</f>
        <v>kg</v>
      </c>
      <c r="E46" s="12">
        <v>5</v>
      </c>
      <c r="F46" s="22">
        <f>VLOOKUP($B46,IN_08_20!$B:$E,4,)</f>
        <v>15.080566184945388</v>
      </c>
      <c r="G46" s="13">
        <f>F46*E46</f>
        <v>75.402830924726942</v>
      </c>
      <c r="H46" s="8"/>
    </row>
    <row r="47" spans="1:8" s="2" customFormat="1" ht="13.5" customHeight="1" x14ac:dyDescent="0.25">
      <c r="A47" s="27">
        <v>181</v>
      </c>
      <c r="B47" s="39" t="str">
        <f>VLOOKUP($A47,'PT ORGANISMOS'!$B$5:$H$1025,4,FALSE)</f>
        <v>li.006</v>
      </c>
      <c r="C47" s="7" t="str">
        <f>VLOOKUP($A47,'PT ORGANISMOS'!$B$5:$H$1025,3,FALSE)</f>
        <v xml:space="preserve">CEMENTO PORTLAND (PARA VARIACIÓN HISTÓRICA) </v>
      </c>
      <c r="D47" s="8" t="str">
        <f>VLOOKUP($A47,'PT ORGANISMOS'!$B$5:$H$1025,7,FALSE)</f>
        <v>kg</v>
      </c>
      <c r="E47" s="12">
        <v>5</v>
      </c>
      <c r="F47" s="22">
        <f>VLOOKUP($B47,IN_08_20!$B:$E,4,)</f>
        <v>22.903541245132185</v>
      </c>
      <c r="G47" s="13">
        <f>F47*E47</f>
        <v>114.51770622566093</v>
      </c>
      <c r="H47" s="8"/>
    </row>
    <row r="48" spans="1:8" s="2" customFormat="1" ht="13.5" customHeight="1" x14ac:dyDescent="0.25">
      <c r="A48" s="27">
        <v>31</v>
      </c>
      <c r="B48" s="39" t="str">
        <f>VLOOKUP($A48,'PT ORGANISMOS'!$B$5:$H$1025,4,FALSE)</f>
        <v>ar.001</v>
      </c>
      <c r="C48" s="7" t="str">
        <f>VLOOKUP($A48,'PT ORGANISMOS'!$B$5:$H$1025,3,FALSE)</f>
        <v>ARENA GRUESA</v>
      </c>
      <c r="D48" s="8" t="str">
        <f>VLOOKUP($A48,'PT ORGANISMOS'!$B$5:$H$1025,7,FALSE)</f>
        <v>m3</v>
      </c>
      <c r="E48" s="12">
        <v>0.03</v>
      </c>
      <c r="F48" s="22">
        <f>VLOOKUP($B48,IN_08_20!$B:$E,4,)</f>
        <v>836.86388260317074</v>
      </c>
      <c r="G48" s="13">
        <f>F48*E48</f>
        <v>25.105916478095121</v>
      </c>
      <c r="H48" s="8"/>
    </row>
    <row r="49" spans="1:8" s="2" customFormat="1" ht="13.5" customHeight="1" x14ac:dyDescent="0.25">
      <c r="A49" s="27">
        <v>325</v>
      </c>
      <c r="B49" s="39" t="str">
        <f>VLOOKUP($A49,'PT ORGANISMOS'!$B$5:$H$1025,4,FALSE)</f>
        <v>so.003</v>
      </c>
      <c r="C49" s="7" t="str">
        <f>VLOOKUP($A49,'PT ORGANISMOS'!$B$5:$H$1025,3,FALSE)</f>
        <v>MOSAICO CALCAREO AMARILLO, ROJO O GRIS</v>
      </c>
      <c r="D49" s="8" t="str">
        <f>VLOOKUP($A49,'PT ORGANISMOS'!$B$5:$H$1025,7,FALSE)</f>
        <v>m2</v>
      </c>
      <c r="E49" s="12">
        <v>1.27</v>
      </c>
      <c r="F49" s="22">
        <f>VLOOKUP($B49,IN_08_20!$B:$E,4,)</f>
        <v>332.60227432841248</v>
      </c>
      <c r="G49" s="13">
        <f>F49*E49</f>
        <v>422.40488839708388</v>
      </c>
      <c r="H49" s="8"/>
    </row>
    <row r="50" spans="1:8" s="2" customFormat="1" ht="13.5" customHeight="1" x14ac:dyDescent="0.25">
      <c r="A50" s="27"/>
      <c r="B50" s="35" t="s">
        <v>903</v>
      </c>
      <c r="C50" s="7"/>
      <c r="D50" s="8"/>
      <c r="E50" s="12"/>
      <c r="F50" s="22"/>
      <c r="G50" s="13"/>
      <c r="H50" s="8"/>
    </row>
    <row r="51" spans="1:8" s="2" customFormat="1" ht="13.5" customHeight="1" x14ac:dyDescent="0.25">
      <c r="A51" s="27">
        <v>202</v>
      </c>
      <c r="B51" s="39" t="str">
        <f>VLOOKUP($A51,'PT ORGANISMOS'!$B$5:$H$1025,4,FALSE)</f>
        <v>mo.006</v>
      </c>
      <c r="C51" s="7" t="str">
        <f>VLOOKUP($A51,'PT ORGANISMOS'!$B$5:$H$1025,3,FALSE)</f>
        <v>CUADRILLA TIPO UOCRA</v>
      </c>
      <c r="D51" s="8" t="str">
        <f>VLOOKUP($A51,'PT ORGANISMOS'!$B$5:$H$1025,7,FALSE)</f>
        <v>h</v>
      </c>
      <c r="E51" s="12">
        <v>1.7</v>
      </c>
      <c r="F51" s="22">
        <f>VLOOKUP($B51,IN_08_20!$B:$E,4,)</f>
        <v>350.78211407878774</v>
      </c>
      <c r="G51" s="13">
        <f>F51*E51</f>
        <v>596.32959393393912</v>
      </c>
      <c r="H51" s="8"/>
    </row>
    <row r="52" spans="1:8" s="2" customFormat="1" ht="13.5" customHeight="1" x14ac:dyDescent="0.25">
      <c r="A52" s="27"/>
      <c r="B52" s="35" t="s">
        <v>904</v>
      </c>
      <c r="C52" s="7"/>
      <c r="D52" s="8"/>
      <c r="E52" s="12"/>
      <c r="F52" s="22"/>
      <c r="G52" s="13"/>
      <c r="H52" s="8"/>
    </row>
    <row r="53" spans="1:8" s="2" customFormat="1" ht="13.5" customHeight="1" x14ac:dyDescent="0.25">
      <c r="A53" s="30">
        <v>83</v>
      </c>
      <c r="B53" s="40" t="str">
        <f>VLOOKUP($A53,'PT ORGANISMOS'!$B$5:$H$1025,4,FALSE)</f>
        <v>eq.020</v>
      </c>
      <c r="C53" s="14" t="str">
        <f>VLOOKUP($A53,'PT ORGANISMOS'!$B$5:$H$1025,3,FALSE)</f>
        <v>MIXER HORMIGÓN 5 M3</v>
      </c>
      <c r="D53" s="15" t="str">
        <f>VLOOKUP($A53,'PT ORGANISMOS'!$B$5:$H$1025,7,FALSE)</f>
        <v>h</v>
      </c>
      <c r="E53" s="73">
        <v>1.372E-2</v>
      </c>
      <c r="F53" s="24">
        <f>VLOOKUP($B53,IN_08_20!$B:$E,4,)</f>
        <v>5726.1348881594367</v>
      </c>
      <c r="G53" s="17">
        <f>F53*E53</f>
        <v>78.562570665547469</v>
      </c>
      <c r="H53" s="15"/>
    </row>
    <row r="54" spans="1:8" s="2" customFormat="1" ht="15.75" x14ac:dyDescent="0.25">
      <c r="A54" s="50" t="s">
        <v>976</v>
      </c>
      <c r="B54" s="42" t="s">
        <v>985</v>
      </c>
      <c r="C54" s="11"/>
      <c r="D54" s="45" t="s">
        <v>913</v>
      </c>
      <c r="E54" s="43" t="str">
        <f>A54</f>
        <v>0.27.30.A</v>
      </c>
      <c r="F54" s="45" t="s">
        <v>920</v>
      </c>
      <c r="G54" s="44">
        <f>SUM(G56:G63)</f>
        <v>784.60207777783376</v>
      </c>
      <c r="H54" s="8" t="s">
        <v>3</v>
      </c>
    </row>
    <row r="55" spans="1:8" s="2" customFormat="1" ht="15" x14ac:dyDescent="0.25">
      <c r="A55" s="28"/>
      <c r="B55" s="34" t="s">
        <v>909</v>
      </c>
      <c r="C55" s="18"/>
      <c r="D55" s="19" t="s">
        <v>914</v>
      </c>
      <c r="E55" s="19" t="s">
        <v>910</v>
      </c>
      <c r="F55" s="20" t="s">
        <v>911</v>
      </c>
      <c r="G55" s="20" t="s">
        <v>912</v>
      </c>
      <c r="H55" s="18"/>
    </row>
    <row r="56" spans="1:8" s="2" customFormat="1" ht="13.5" customHeight="1" x14ac:dyDescent="0.25">
      <c r="A56" s="29"/>
      <c r="B56" s="46" t="s">
        <v>902</v>
      </c>
      <c r="C56" s="25"/>
      <c r="D56" s="41"/>
      <c r="E56" s="47"/>
      <c r="F56" s="48"/>
      <c r="G56" s="49"/>
      <c r="H56" s="41"/>
    </row>
    <row r="57" spans="1:8" s="2" customFormat="1" ht="13.5" customHeight="1" x14ac:dyDescent="0.25">
      <c r="A57" s="27">
        <v>178</v>
      </c>
      <c r="B57" s="39" t="str">
        <f>VLOOKUP($A57,'PT ORGANISMOS'!$B$5:$H$1025,4,FALSE)</f>
        <v>li.001</v>
      </c>
      <c r="C57" s="7" t="str">
        <f>VLOOKUP($A57,'PT ORGANISMOS'!$B$5:$H$1025,3,FALSE)</f>
        <v>ADHESIVO P/PISO CERÁMICO</v>
      </c>
      <c r="D57" s="8" t="str">
        <f>VLOOKUP($A57,'PT ORGANISMOS'!$B$5:$H$1025,7,FALSE)</f>
        <v>kg</v>
      </c>
      <c r="E57" s="12">
        <v>3.5</v>
      </c>
      <c r="F57" s="22">
        <f>VLOOKUP($B57,IN_08_20!$B:$E,4,)</f>
        <v>18.881426677950312</v>
      </c>
      <c r="G57" s="13">
        <f>F57*E57</f>
        <v>66.084993372826091</v>
      </c>
      <c r="H57" s="8"/>
    </row>
    <row r="58" spans="1:8" s="2" customFormat="1" ht="13.5" customHeight="1" x14ac:dyDescent="0.25">
      <c r="A58" s="27">
        <v>180</v>
      </c>
      <c r="B58" s="39" t="str">
        <f>VLOOKUP($A58,'PT ORGANISMOS'!$B$5:$H$1025,4,FALSE)</f>
        <v>li.005</v>
      </c>
      <c r="C58" s="7" t="str">
        <f>VLOOKUP($A58,'PT ORGANISMOS'!$B$5:$H$1025,3,FALSE)</f>
        <v>CEMENTO BLANCO</v>
      </c>
      <c r="D58" s="8" t="str">
        <f>VLOOKUP($A58,'PT ORGANISMOS'!$B$5:$H$1025,7,FALSE)</f>
        <v>bolsa</v>
      </c>
      <c r="E58" s="12">
        <v>0.01</v>
      </c>
      <c r="F58" s="22">
        <f>VLOOKUP($B58,IN_08_20!$B:$E,4,)</f>
        <v>687.15042178062106</v>
      </c>
      <c r="G58" s="13">
        <f>F58*E58</f>
        <v>6.8715042178062111</v>
      </c>
      <c r="H58" s="8"/>
    </row>
    <row r="59" spans="1:8" s="2" customFormat="1" ht="13.5" customHeight="1" x14ac:dyDescent="0.25">
      <c r="A59" s="27">
        <v>328</v>
      </c>
      <c r="B59" s="39" t="str">
        <f>VLOOKUP($A59,'PT ORGANISMOS'!$B$5:$H$1025,4,FALSE)</f>
        <v>so.030</v>
      </c>
      <c r="C59" s="7" t="str">
        <f>VLOOKUP($A59,'PT ORGANISMOS'!$B$5:$H$1025,3,FALSE)</f>
        <v>CERÁMICO ESMALTADO 20X20</v>
      </c>
      <c r="D59" s="8" t="str">
        <f>VLOOKUP($A59,'PT ORGANISMOS'!$B$5:$H$1025,7,FALSE)</f>
        <v>m2</v>
      </c>
      <c r="E59" s="12">
        <v>1.1200000000000001</v>
      </c>
      <c r="F59" s="22">
        <f>VLOOKUP($B59,IN_08_20!$B:$E,4,)</f>
        <v>279.45801646732218</v>
      </c>
      <c r="G59" s="13">
        <f>F59*E59</f>
        <v>312.99297844340089</v>
      </c>
      <c r="H59" s="8"/>
    </row>
    <row r="60" spans="1:8" s="2" customFormat="1" ht="13.5" customHeight="1" x14ac:dyDescent="0.25">
      <c r="A60" s="27"/>
      <c r="B60" s="35" t="s">
        <v>903</v>
      </c>
      <c r="C60" s="7"/>
      <c r="D60" s="8"/>
      <c r="E60" s="12"/>
      <c r="F60" s="22"/>
      <c r="G60" s="13"/>
      <c r="H60" s="8"/>
    </row>
    <row r="61" spans="1:8" s="2" customFormat="1" ht="13.5" customHeight="1" x14ac:dyDescent="0.25">
      <c r="A61" s="27">
        <v>202</v>
      </c>
      <c r="B61" s="39" t="str">
        <f>VLOOKUP($A61,'PT ORGANISMOS'!$B$5:$H$1025,4,FALSE)</f>
        <v>mo.006</v>
      </c>
      <c r="C61" s="7" t="str">
        <f>VLOOKUP($A61,'PT ORGANISMOS'!$B$5:$H$1025,3,FALSE)</f>
        <v>CUADRILLA TIPO UOCRA</v>
      </c>
      <c r="D61" s="8" t="str">
        <f>VLOOKUP($A61,'PT ORGANISMOS'!$B$5:$H$1025,7,FALSE)</f>
        <v>h</v>
      </c>
      <c r="E61" s="12">
        <v>1</v>
      </c>
      <c r="F61" s="22">
        <f>VLOOKUP($B61,IN_08_20!$B:$E,4,)</f>
        <v>350.78211407878774</v>
      </c>
      <c r="G61" s="13">
        <f>F61*E61</f>
        <v>350.78211407878774</v>
      </c>
      <c r="H61" s="8"/>
    </row>
    <row r="62" spans="1:8" s="2" customFormat="1" ht="13.5" customHeight="1" x14ac:dyDescent="0.25">
      <c r="A62" s="27"/>
      <c r="B62" s="35" t="s">
        <v>904</v>
      </c>
      <c r="C62" s="7"/>
      <c r="D62" s="8"/>
      <c r="E62" s="12"/>
      <c r="F62" s="22"/>
      <c r="G62" s="13"/>
      <c r="H62" s="8"/>
    </row>
    <row r="63" spans="1:8" s="2" customFormat="1" ht="13.5" customHeight="1" x14ac:dyDescent="0.25">
      <c r="A63" s="30">
        <v>83</v>
      </c>
      <c r="B63" s="40" t="str">
        <f>VLOOKUP($A63,'PT ORGANISMOS'!$B$5:$H$1025,4,FALSE)</f>
        <v>eq.020</v>
      </c>
      <c r="C63" s="14" t="str">
        <f>VLOOKUP($A63,'PT ORGANISMOS'!$B$5:$H$1025,3,FALSE)</f>
        <v>MIXER HORMIGÓN 5 M3</v>
      </c>
      <c r="D63" s="15" t="str">
        <f>VLOOKUP($A63,'PT ORGANISMOS'!$B$5:$H$1025,7,FALSE)</f>
        <v>h</v>
      </c>
      <c r="E63" s="73">
        <v>8.3599999999999994E-3</v>
      </c>
      <c r="F63" s="24">
        <f>VLOOKUP($B63,IN_08_20!$B:$E,4,)</f>
        <v>5726.1348881594367</v>
      </c>
      <c r="G63" s="17">
        <f>F63*E63</f>
        <v>47.870487665012888</v>
      </c>
      <c r="H63" s="15"/>
    </row>
    <row r="66" spans="1:8" s="2" customFormat="1" ht="15.75" x14ac:dyDescent="0.25">
      <c r="A66" s="50" t="s">
        <v>977</v>
      </c>
      <c r="B66" s="42" t="s">
        <v>986</v>
      </c>
      <c r="C66" s="11"/>
      <c r="D66" s="45" t="s">
        <v>913</v>
      </c>
      <c r="E66" s="43" t="str">
        <f>A66</f>
        <v>0.27.31.A</v>
      </c>
      <c r="F66" s="45" t="s">
        <v>920</v>
      </c>
      <c r="G66" s="44">
        <f>SUM(G68:G77)</f>
        <v>1376.643904774473</v>
      </c>
      <c r="H66" s="8" t="s">
        <v>3</v>
      </c>
    </row>
    <row r="67" spans="1:8" s="2" customFormat="1" ht="15" x14ac:dyDescent="0.25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 x14ac:dyDescent="0.25">
      <c r="A68" s="29"/>
      <c r="B68" s="46" t="s">
        <v>902</v>
      </c>
      <c r="C68" s="25"/>
      <c r="D68" s="41"/>
      <c r="E68" s="47"/>
      <c r="F68" s="48"/>
      <c r="G68" s="49"/>
      <c r="H68" s="41"/>
    </row>
    <row r="69" spans="1:8" s="2" customFormat="1" ht="13.5" customHeight="1" x14ac:dyDescent="0.25">
      <c r="A69" s="27">
        <v>178</v>
      </c>
      <c r="B69" s="39" t="str">
        <f>VLOOKUP($A69,'PT ORGANISMOS'!$B$5:$H$1025,4,FALSE)</f>
        <v>li.001</v>
      </c>
      <c r="C69" s="7" t="str">
        <f>VLOOKUP($A69,'PT ORGANISMOS'!$B$5:$H$1025,3,FALSE)</f>
        <v>ADHESIVO P/PISO CERÁMICO</v>
      </c>
      <c r="D69" s="8" t="str">
        <f>VLOOKUP($A69,'PT ORGANISMOS'!$B$5:$H$1025,7,FALSE)</f>
        <v>kg</v>
      </c>
      <c r="E69" s="12">
        <v>3.5</v>
      </c>
      <c r="F69" s="22">
        <f>VLOOKUP($B69,IN_08_20!$B:$E,4,)</f>
        <v>18.881426677950312</v>
      </c>
      <c r="G69" s="13">
        <f>F69*E69</f>
        <v>66.084993372826091</v>
      </c>
      <c r="H69" s="8"/>
    </row>
    <row r="70" spans="1:8" s="2" customFormat="1" ht="13.5" customHeight="1" x14ac:dyDescent="0.25">
      <c r="A70" s="27">
        <v>181</v>
      </c>
      <c r="B70" s="39" t="str">
        <f>VLOOKUP($A70,'PT ORGANISMOS'!$B$5:$H$1025,4,FALSE)</f>
        <v>li.006</v>
      </c>
      <c r="C70" s="7" t="str">
        <f>VLOOKUP($A70,'PT ORGANISMOS'!$B$5:$H$1025,3,FALSE)</f>
        <v xml:space="preserve">CEMENTO PORTLAND (PARA VARIACIÓN HISTÓRICA) </v>
      </c>
      <c r="D70" s="8" t="str">
        <f>VLOOKUP($A70,'PT ORGANISMOS'!$B$5:$H$1025,7,FALSE)</f>
        <v>kg</v>
      </c>
      <c r="E70" s="12">
        <v>15</v>
      </c>
      <c r="F70" s="22">
        <f>VLOOKUP($B70,IN_08_20!$B:$E,4,)</f>
        <v>22.903541245132185</v>
      </c>
      <c r="G70" s="13">
        <f>F70*E70</f>
        <v>343.55311867698276</v>
      </c>
      <c r="H70" s="8"/>
    </row>
    <row r="71" spans="1:8" s="2" customFormat="1" ht="13.5" customHeight="1" x14ac:dyDescent="0.25">
      <c r="A71" s="27">
        <v>180</v>
      </c>
      <c r="B71" s="39" t="str">
        <f>VLOOKUP($A71,'PT ORGANISMOS'!$B$5:$H$1025,4,FALSE)</f>
        <v>li.005</v>
      </c>
      <c r="C71" s="7" t="str">
        <f>VLOOKUP($A71,'PT ORGANISMOS'!$B$5:$H$1025,3,FALSE)</f>
        <v>CEMENTO BLANCO</v>
      </c>
      <c r="D71" s="8" t="str">
        <f>VLOOKUP($A71,'PT ORGANISMOS'!$B$5:$H$1025,7,FALSE)</f>
        <v>bolsa</v>
      </c>
      <c r="E71" s="12">
        <v>0.01</v>
      </c>
      <c r="F71" s="22">
        <f>VLOOKUP($B71,IN_08_20!$B:$E,4,)</f>
        <v>687.15042178062106</v>
      </c>
      <c r="G71" s="13">
        <f>F71*E71</f>
        <v>6.8715042178062111</v>
      </c>
      <c r="H71" s="8"/>
    </row>
    <row r="72" spans="1:8" s="2" customFormat="1" ht="13.5" customHeight="1" x14ac:dyDescent="0.25">
      <c r="A72" s="27">
        <v>31</v>
      </c>
      <c r="B72" s="39" t="str">
        <f>VLOOKUP($A72,'PT ORGANISMOS'!$B$5:$H$1025,4,FALSE)</f>
        <v>ar.001</v>
      </c>
      <c r="C72" s="7" t="str">
        <f>VLOOKUP($A72,'PT ORGANISMOS'!$B$5:$H$1025,3,FALSE)</f>
        <v>ARENA GRUESA</v>
      </c>
      <c r="D72" s="8" t="str">
        <f>VLOOKUP($A72,'PT ORGANISMOS'!$B$5:$H$1025,7,FALSE)</f>
        <v>m3</v>
      </c>
      <c r="E72" s="12">
        <v>0.03</v>
      </c>
      <c r="F72" s="22">
        <f>VLOOKUP($B72,IN_08_20!$B:$E,4,)</f>
        <v>836.86388260317074</v>
      </c>
      <c r="G72" s="13">
        <f>F72*E72</f>
        <v>25.105916478095121</v>
      </c>
      <c r="H72" s="8"/>
    </row>
    <row r="73" spans="1:8" s="2" customFormat="1" ht="13.5" customHeight="1" x14ac:dyDescent="0.25">
      <c r="A73" s="27">
        <v>1367</v>
      </c>
      <c r="B73" s="39" t="str">
        <f>VLOOKUP($A73,'PT ORGANISMOS'!$B$5:$H$1025,4,FALSE)</f>
        <v>so.016</v>
      </c>
      <c r="C73" s="7" t="str">
        <f>VLOOKUP($A73,'PT ORGANISMOS'!$B$5:$H$1025,3,FALSE)</f>
        <v>BALDOSA CERAMICA ROJA 6X24</v>
      </c>
      <c r="D73" s="8" t="str">
        <f>VLOOKUP($A73,'PT ORGANISMOS'!$B$5:$H$1025,7,FALSE)</f>
        <v>m2</v>
      </c>
      <c r="E73" s="12">
        <v>1.1200000000000001</v>
      </c>
      <c r="F73" s="22">
        <f>VLOOKUP($B73,IN_08_20!$B:$E,4,)</f>
        <v>250.63930994134554</v>
      </c>
      <c r="G73" s="13">
        <f>F73*E73</f>
        <v>280.71602713430701</v>
      </c>
      <c r="H73" s="8"/>
    </row>
    <row r="74" spans="1:8" s="2" customFormat="1" ht="13.5" customHeight="1" x14ac:dyDescent="0.25">
      <c r="A74" s="27"/>
      <c r="B74" s="35" t="s">
        <v>903</v>
      </c>
      <c r="C74" s="7"/>
      <c r="D74" s="8"/>
      <c r="E74" s="12"/>
      <c r="F74" s="22"/>
      <c r="G74" s="13"/>
      <c r="H74" s="8"/>
    </row>
    <row r="75" spans="1:8" s="2" customFormat="1" ht="13.5" customHeight="1" x14ac:dyDescent="0.25">
      <c r="A75" s="27">
        <v>202</v>
      </c>
      <c r="B75" s="39" t="str">
        <f>VLOOKUP($A75,'PT ORGANISMOS'!$B$5:$H$1025,4,FALSE)</f>
        <v>mo.006</v>
      </c>
      <c r="C75" s="7" t="str">
        <f>VLOOKUP($A75,'PT ORGANISMOS'!$B$5:$H$1025,3,FALSE)</f>
        <v>CUADRILLA TIPO UOCRA</v>
      </c>
      <c r="D75" s="8" t="str">
        <f>VLOOKUP($A75,'PT ORGANISMOS'!$B$5:$H$1025,7,FALSE)</f>
        <v>h</v>
      </c>
      <c r="E75" s="12">
        <v>1.8</v>
      </c>
      <c r="F75" s="22">
        <f>VLOOKUP($B75,IN_08_20!$B:$E,4,)</f>
        <v>350.78211407878774</v>
      </c>
      <c r="G75" s="13">
        <f>F75*E75</f>
        <v>631.40780534181795</v>
      </c>
      <c r="H75" s="8"/>
    </row>
    <row r="76" spans="1:8" s="2" customFormat="1" ht="13.5" customHeight="1" x14ac:dyDescent="0.25">
      <c r="A76" s="27"/>
      <c r="B76" s="35" t="s">
        <v>904</v>
      </c>
      <c r="C76" s="7"/>
      <c r="D76" s="8"/>
      <c r="E76" s="12"/>
      <c r="F76" s="22"/>
      <c r="G76" s="13"/>
      <c r="H76" s="8"/>
    </row>
    <row r="77" spans="1:8" s="2" customFormat="1" ht="13.5" customHeight="1" x14ac:dyDescent="0.25">
      <c r="A77" s="30">
        <v>83</v>
      </c>
      <c r="B77" s="40" t="str">
        <f>VLOOKUP($A77,'PT ORGANISMOS'!$B$5:$H$1025,4,FALSE)</f>
        <v>eq.020</v>
      </c>
      <c r="C77" s="14" t="str">
        <f>VLOOKUP($A77,'PT ORGANISMOS'!$B$5:$H$1025,3,FALSE)</f>
        <v>MIXER HORMIGÓN 5 M3</v>
      </c>
      <c r="D77" s="15" t="str">
        <f>VLOOKUP($A77,'PT ORGANISMOS'!$B$5:$H$1025,7,FALSE)</f>
        <v>h</v>
      </c>
      <c r="E77" s="31">
        <v>4.0000000000000001E-3</v>
      </c>
      <c r="F77" s="24">
        <f>VLOOKUP($B77,IN_08_20!$B:$E,4,)</f>
        <v>5726.1348881594367</v>
      </c>
      <c r="G77" s="17">
        <f>F77*E77</f>
        <v>22.904539552637747</v>
      </c>
      <c r="H77" s="15"/>
    </row>
    <row r="80" spans="1:8" s="2" customFormat="1" ht="15.75" x14ac:dyDescent="0.25">
      <c r="A80" s="50" t="s">
        <v>978</v>
      </c>
      <c r="B80" s="42" t="s">
        <v>987</v>
      </c>
      <c r="C80" s="11"/>
      <c r="D80" s="45" t="s">
        <v>913</v>
      </c>
      <c r="E80" s="43" t="str">
        <f>A80</f>
        <v>0.27.40.A</v>
      </c>
      <c r="F80" s="45" t="s">
        <v>920</v>
      </c>
      <c r="G80" s="44">
        <f>SUM(G82:G88)</f>
        <v>817.36932625719646</v>
      </c>
      <c r="H80" s="8" t="s">
        <v>3</v>
      </c>
    </row>
    <row r="81" spans="1:8" s="2" customFormat="1" ht="15" x14ac:dyDescent="0.25">
      <c r="A81" s="28"/>
      <c r="B81" s="34" t="s">
        <v>909</v>
      </c>
      <c r="C81" s="18"/>
      <c r="D81" s="19" t="s">
        <v>914</v>
      </c>
      <c r="E81" s="19" t="s">
        <v>910</v>
      </c>
      <c r="F81" s="20" t="s">
        <v>911</v>
      </c>
      <c r="G81" s="20" t="s">
        <v>912</v>
      </c>
      <c r="H81" s="18"/>
    </row>
    <row r="82" spans="1:8" s="2" customFormat="1" ht="13.5" customHeight="1" x14ac:dyDescent="0.25">
      <c r="A82" s="29"/>
      <c r="B82" s="46" t="s">
        <v>902</v>
      </c>
      <c r="C82" s="25"/>
      <c r="D82" s="41"/>
      <c r="E82" s="47"/>
      <c r="F82" s="48"/>
      <c r="G82" s="49"/>
      <c r="H82" s="41"/>
    </row>
    <row r="83" spans="1:8" s="2" customFormat="1" ht="13.5" customHeight="1" x14ac:dyDescent="0.25">
      <c r="A83" s="27">
        <v>181</v>
      </c>
      <c r="B83" s="39" t="str">
        <f>VLOOKUP($A83,'PT ORGANISMOS'!$B$5:$H$1025,4,FALSE)</f>
        <v>li.006</v>
      </c>
      <c r="C83" s="7" t="str">
        <f>VLOOKUP($A83,'PT ORGANISMOS'!$B$5:$H$1025,3,FALSE)</f>
        <v xml:space="preserve">CEMENTO PORTLAND (PARA VARIACIÓN HISTÓRICA) </v>
      </c>
      <c r="D83" s="8" t="str">
        <f>VLOOKUP($A83,'PT ORGANISMOS'!$B$5:$H$1025,7,FALSE)</f>
        <v>kg</v>
      </c>
      <c r="E83" s="12">
        <v>15</v>
      </c>
      <c r="F83" s="22">
        <f>VLOOKUP($B83,IN_08_20!$B:$E,4,)</f>
        <v>22.903541245132185</v>
      </c>
      <c r="G83" s="13">
        <f>F83*E83</f>
        <v>343.55311867698276</v>
      </c>
      <c r="H83" s="8"/>
    </row>
    <row r="84" spans="1:8" s="2" customFormat="1" ht="13.5" customHeight="1" x14ac:dyDescent="0.25">
      <c r="A84" s="27">
        <v>31</v>
      </c>
      <c r="B84" s="39" t="str">
        <f>VLOOKUP($A84,'PT ORGANISMOS'!$B$5:$H$1025,4,FALSE)</f>
        <v>ar.001</v>
      </c>
      <c r="C84" s="7" t="str">
        <f>VLOOKUP($A84,'PT ORGANISMOS'!$B$5:$H$1025,3,FALSE)</f>
        <v>ARENA GRUESA</v>
      </c>
      <c r="D84" s="8" t="str">
        <f>VLOOKUP($A84,'PT ORGANISMOS'!$B$5:$H$1025,7,FALSE)</f>
        <v>m3</v>
      </c>
      <c r="E84" s="12">
        <v>0.03</v>
      </c>
      <c r="F84" s="22">
        <f>VLOOKUP($B84,IN_08_20!$B:$E,4,)</f>
        <v>836.86388260317074</v>
      </c>
      <c r="G84" s="13">
        <f>F84*E84</f>
        <v>25.105916478095121</v>
      </c>
      <c r="H84" s="8"/>
    </row>
    <row r="85" spans="1:8" s="2" customFormat="1" ht="13.5" customHeight="1" x14ac:dyDescent="0.25">
      <c r="A85" s="27"/>
      <c r="B85" s="35" t="s">
        <v>903</v>
      </c>
      <c r="C85" s="7"/>
      <c r="D85" s="8"/>
      <c r="E85" s="12"/>
      <c r="F85" s="22"/>
      <c r="G85" s="13"/>
      <c r="H85" s="8"/>
    </row>
    <row r="86" spans="1:8" s="2" customFormat="1" ht="13.5" customHeight="1" x14ac:dyDescent="0.25">
      <c r="A86" s="27">
        <v>202</v>
      </c>
      <c r="B86" s="39" t="str">
        <f>VLOOKUP($A86,'PT ORGANISMOS'!$B$5:$H$1025,4,FALSE)</f>
        <v>mo.006</v>
      </c>
      <c r="C86" s="7" t="str">
        <f>VLOOKUP($A86,'PT ORGANISMOS'!$B$5:$H$1025,3,FALSE)</f>
        <v>CUADRILLA TIPO UOCRA</v>
      </c>
      <c r="D86" s="8" t="str">
        <f>VLOOKUP($A86,'PT ORGANISMOS'!$B$5:$H$1025,7,FALSE)</f>
        <v>h</v>
      </c>
      <c r="E86" s="12">
        <v>1.2</v>
      </c>
      <c r="F86" s="22">
        <f>VLOOKUP($B86,IN_08_20!$B:$E,4,)</f>
        <v>350.78211407878774</v>
      </c>
      <c r="G86" s="13">
        <f>F86*E86</f>
        <v>420.93853689454528</v>
      </c>
      <c r="H86" s="8"/>
    </row>
    <row r="87" spans="1:8" s="2" customFormat="1" ht="13.5" customHeight="1" x14ac:dyDescent="0.25">
      <c r="A87" s="27"/>
      <c r="B87" s="35" t="s">
        <v>904</v>
      </c>
      <c r="C87" s="7"/>
      <c r="D87" s="8"/>
      <c r="E87" s="12"/>
      <c r="F87" s="22"/>
      <c r="G87" s="13"/>
      <c r="H87" s="8"/>
    </row>
    <row r="88" spans="1:8" s="2" customFormat="1" ht="13.5" customHeight="1" x14ac:dyDescent="0.25">
      <c r="A88" s="30">
        <v>83</v>
      </c>
      <c r="B88" s="40" t="str">
        <f>VLOOKUP($A88,'PT ORGANISMOS'!$B$5:$H$1025,4,FALSE)</f>
        <v>eq.020</v>
      </c>
      <c r="C88" s="14" t="str">
        <f>VLOOKUP($A88,'PT ORGANISMOS'!$B$5:$H$1025,3,FALSE)</f>
        <v>MIXER HORMIGÓN 5 M3</v>
      </c>
      <c r="D88" s="15" t="str">
        <f>VLOOKUP($A88,'PT ORGANISMOS'!$B$5:$H$1025,7,FALSE)</f>
        <v>h</v>
      </c>
      <c r="E88" s="73">
        <v>4.8500000000000001E-3</v>
      </c>
      <c r="F88" s="24">
        <f>VLOOKUP($B88,IN_08_20!$B:$E,4,)</f>
        <v>5726.1348881594367</v>
      </c>
      <c r="G88" s="17">
        <f>F88*E88</f>
        <v>27.77175420757327</v>
      </c>
      <c r="H88" s="15"/>
    </row>
    <row r="91" spans="1:8" s="2" customFormat="1" ht="15.75" x14ac:dyDescent="0.25">
      <c r="A91" s="50" t="s">
        <v>979</v>
      </c>
      <c r="B91" s="42" t="s">
        <v>988</v>
      </c>
      <c r="C91" s="11"/>
      <c r="D91" s="45" t="s">
        <v>913</v>
      </c>
      <c r="E91" s="43" t="str">
        <f>A91</f>
        <v>0.27.40.F</v>
      </c>
      <c r="F91" s="45" t="s">
        <v>920</v>
      </c>
      <c r="G91" s="44">
        <f>SUM(G93:G99)</f>
        <v>1109.6196870845299</v>
      </c>
      <c r="H91" s="8" t="s">
        <v>3</v>
      </c>
    </row>
    <row r="92" spans="1:8" s="2" customFormat="1" ht="15" x14ac:dyDescent="0.25">
      <c r="A92" s="28"/>
      <c r="B92" s="34" t="s">
        <v>909</v>
      </c>
      <c r="C92" s="18"/>
      <c r="D92" s="19" t="s">
        <v>914</v>
      </c>
      <c r="E92" s="19" t="s">
        <v>910</v>
      </c>
      <c r="F92" s="20" t="s">
        <v>911</v>
      </c>
      <c r="G92" s="20" t="s">
        <v>912</v>
      </c>
      <c r="H92" s="18"/>
    </row>
    <row r="93" spans="1:8" s="2" customFormat="1" ht="13.5" customHeight="1" x14ac:dyDescent="0.25">
      <c r="A93" s="29"/>
      <c r="B93" s="46" t="s">
        <v>902</v>
      </c>
      <c r="C93" s="25"/>
      <c r="D93" s="41"/>
      <c r="E93" s="47"/>
      <c r="F93" s="48"/>
      <c r="G93" s="49"/>
      <c r="H93" s="41"/>
    </row>
    <row r="94" spans="1:8" s="2" customFormat="1" ht="13.5" customHeight="1" x14ac:dyDescent="0.25">
      <c r="A94" s="27">
        <v>181</v>
      </c>
      <c r="B94" s="39" t="str">
        <f>VLOOKUP($A94,'PT ORGANISMOS'!$B$5:$H$1025,4,FALSE)</f>
        <v>li.006</v>
      </c>
      <c r="C94" s="7" t="str">
        <f>VLOOKUP($A94,'PT ORGANISMOS'!$B$5:$H$1025,3,FALSE)</f>
        <v xml:space="preserve">CEMENTO PORTLAND (PARA VARIACIÓN HISTÓRICA) </v>
      </c>
      <c r="D94" s="8" t="str">
        <f>VLOOKUP($A94,'PT ORGANISMOS'!$B$5:$H$1025,7,FALSE)</f>
        <v>kg</v>
      </c>
      <c r="E94" s="12">
        <v>23.4</v>
      </c>
      <c r="F94" s="22">
        <f>VLOOKUP($B94,IN_08_20!$B:$E,4,)</f>
        <v>22.903541245132185</v>
      </c>
      <c r="G94" s="13">
        <f>F94*E94</f>
        <v>535.94286513609313</v>
      </c>
      <c r="H94" s="8"/>
    </row>
    <row r="95" spans="1:8" s="2" customFormat="1" ht="13.5" customHeight="1" x14ac:dyDescent="0.25">
      <c r="A95" s="27">
        <v>34</v>
      </c>
      <c r="B95" s="39" t="str">
        <f>VLOOKUP($A95,'PT ORGANISMOS'!$B$5:$H$1025,4,FALSE)</f>
        <v>ar.004</v>
      </c>
      <c r="C95" s="7" t="str">
        <f>VLOOKUP($A95,'PT ORGANISMOS'!$B$5:$H$1025,3,FALSE)</f>
        <v>RIPIOSA</v>
      </c>
      <c r="D95" s="8" t="str">
        <f>VLOOKUP($A95,'PT ORGANISMOS'!$B$5:$H$1025,7,FALSE)</f>
        <v>m3</v>
      </c>
      <c r="E95" s="12">
        <v>0.13</v>
      </c>
      <c r="F95" s="22">
        <f>VLOOKUP($B95,IN_08_20!$B:$E,4,)</f>
        <v>954.67392779303168</v>
      </c>
      <c r="G95" s="13">
        <f>F95*E95</f>
        <v>124.10761061309412</v>
      </c>
      <c r="H95" s="8"/>
    </row>
    <row r="96" spans="1:8" s="2" customFormat="1" ht="13.5" customHeight="1" x14ac:dyDescent="0.25">
      <c r="A96" s="27"/>
      <c r="B96" s="35" t="s">
        <v>903</v>
      </c>
      <c r="C96" s="7"/>
      <c r="D96" s="8"/>
      <c r="E96" s="12"/>
      <c r="F96" s="22"/>
      <c r="G96" s="13"/>
      <c r="H96" s="8"/>
    </row>
    <row r="97" spans="1:8" s="2" customFormat="1" ht="13.5" customHeight="1" x14ac:dyDescent="0.25">
      <c r="A97" s="27">
        <v>202</v>
      </c>
      <c r="B97" s="39" t="str">
        <f>VLOOKUP($A97,'PT ORGANISMOS'!$B$5:$H$1025,4,FALSE)</f>
        <v>mo.006</v>
      </c>
      <c r="C97" s="7" t="str">
        <f>VLOOKUP($A97,'PT ORGANISMOS'!$B$5:$H$1025,3,FALSE)</f>
        <v>CUADRILLA TIPO UOCRA</v>
      </c>
      <c r="D97" s="8" t="str">
        <f>VLOOKUP($A97,'PT ORGANISMOS'!$B$5:$H$1025,7,FALSE)</f>
        <v>h</v>
      </c>
      <c r="E97" s="12">
        <v>1.2</v>
      </c>
      <c r="F97" s="22">
        <f>VLOOKUP($B97,IN_08_20!$B:$E,4,)</f>
        <v>350.78211407878774</v>
      </c>
      <c r="G97" s="13">
        <f>F97*E97</f>
        <v>420.93853689454528</v>
      </c>
      <c r="H97" s="8"/>
    </row>
    <row r="98" spans="1:8" s="2" customFormat="1" ht="13.5" customHeight="1" x14ac:dyDescent="0.25">
      <c r="A98" s="27"/>
      <c r="B98" s="35" t="s">
        <v>904</v>
      </c>
      <c r="C98" s="7"/>
      <c r="D98" s="8"/>
      <c r="E98" s="12"/>
      <c r="F98" s="22"/>
      <c r="G98" s="13"/>
      <c r="H98" s="8"/>
    </row>
    <row r="99" spans="1:8" s="2" customFormat="1" ht="13.5" customHeight="1" x14ac:dyDescent="0.25">
      <c r="A99" s="30">
        <v>83</v>
      </c>
      <c r="B99" s="40" t="str">
        <f>VLOOKUP($A99,'PT ORGANISMOS'!$B$5:$H$1025,4,FALSE)</f>
        <v>eq.020</v>
      </c>
      <c r="C99" s="14" t="str">
        <f>VLOOKUP($A99,'PT ORGANISMOS'!$B$5:$H$1025,3,FALSE)</f>
        <v>MIXER HORMIGÓN 5 M3</v>
      </c>
      <c r="D99" s="15" t="str">
        <f>VLOOKUP($A99,'PT ORGANISMOS'!$B$5:$H$1025,7,FALSE)</f>
        <v>h</v>
      </c>
      <c r="E99" s="31">
        <v>5.0000000000000001E-3</v>
      </c>
      <c r="F99" s="24">
        <f>VLOOKUP($B99,IN_08_20!$B:$E,4,)</f>
        <v>5726.1348881594367</v>
      </c>
      <c r="G99" s="17">
        <f>F99*E99</f>
        <v>28.630674440797183</v>
      </c>
      <c r="H99" s="15"/>
    </row>
    <row r="102" spans="1:8" s="2" customFormat="1" ht="15.75" x14ac:dyDescent="0.25">
      <c r="A102" s="50" t="s">
        <v>980</v>
      </c>
      <c r="B102" s="42" t="s">
        <v>989</v>
      </c>
      <c r="C102" s="11"/>
      <c r="D102" s="45" t="s">
        <v>913</v>
      </c>
      <c r="E102" s="43" t="str">
        <f>A102</f>
        <v>0.27.41.F</v>
      </c>
      <c r="F102" s="45" t="s">
        <v>920</v>
      </c>
      <c r="G102" s="44">
        <f>SUM(G104:G111)</f>
        <v>2159.6902873117024</v>
      </c>
      <c r="H102" s="8" t="s">
        <v>3</v>
      </c>
    </row>
    <row r="103" spans="1:8" s="2" customFormat="1" ht="15" x14ac:dyDescent="0.25">
      <c r="A103" s="28"/>
      <c r="B103" s="34" t="s">
        <v>909</v>
      </c>
      <c r="C103" s="18"/>
      <c r="D103" s="19" t="s">
        <v>914</v>
      </c>
      <c r="E103" s="19" t="s">
        <v>910</v>
      </c>
      <c r="F103" s="20" t="s">
        <v>911</v>
      </c>
      <c r="G103" s="20" t="s">
        <v>912</v>
      </c>
      <c r="H103" s="18"/>
    </row>
    <row r="104" spans="1:8" s="2" customFormat="1" ht="13.5" customHeight="1" x14ac:dyDescent="0.25">
      <c r="A104" s="29"/>
      <c r="B104" s="46" t="s">
        <v>902</v>
      </c>
      <c r="C104" s="25"/>
      <c r="D104" s="41"/>
      <c r="E104" s="47"/>
      <c r="F104" s="48"/>
      <c r="G104" s="49"/>
      <c r="H104" s="41"/>
    </row>
    <row r="105" spans="1:8" s="2" customFormat="1" ht="13.5" customHeight="1" x14ac:dyDescent="0.25">
      <c r="A105" s="27">
        <v>181</v>
      </c>
      <c r="B105" s="39" t="str">
        <f>VLOOKUP($A105,'PT ORGANISMOS'!$B$5:$H$1025,4,FALSE)</f>
        <v>li.006</v>
      </c>
      <c r="C105" s="7" t="str">
        <f>VLOOKUP($A105,'PT ORGANISMOS'!$B$5:$H$1025,3,FALSE)</f>
        <v xml:space="preserve">CEMENTO PORTLAND (PARA VARIACIÓN HISTÓRICA) </v>
      </c>
      <c r="D105" s="8" t="str">
        <f>VLOOKUP($A105,'PT ORGANISMOS'!$B$5:$H$1025,7,FALSE)</f>
        <v>kg</v>
      </c>
      <c r="E105" s="12">
        <v>50.7</v>
      </c>
      <c r="F105" s="22">
        <f>VLOOKUP($B105,IN_08_20!$B:$E,4,)</f>
        <v>22.903541245132185</v>
      </c>
      <c r="G105" s="13">
        <f>F105*E105</f>
        <v>1161.2095411282019</v>
      </c>
      <c r="H105" s="8"/>
    </row>
    <row r="106" spans="1:8" s="2" customFormat="1" ht="13.5" customHeight="1" x14ac:dyDescent="0.25">
      <c r="A106" s="27">
        <v>34</v>
      </c>
      <c r="B106" s="39" t="str">
        <f>VLOOKUP($A106,'PT ORGANISMOS'!$B$5:$H$1025,4,FALSE)</f>
        <v>ar.004</v>
      </c>
      <c r="C106" s="7" t="str">
        <f>VLOOKUP($A106,'PT ORGANISMOS'!$B$5:$H$1025,3,FALSE)</f>
        <v>RIPIOSA</v>
      </c>
      <c r="D106" s="8" t="str">
        <f>VLOOKUP($A106,'PT ORGANISMOS'!$B$5:$H$1025,7,FALSE)</f>
        <v>m3</v>
      </c>
      <c r="E106" s="32">
        <v>0.19500000000000001</v>
      </c>
      <c r="F106" s="22">
        <f>VLOOKUP($B106,IN_08_20!$B:$E,4,)</f>
        <v>954.67392779303168</v>
      </c>
      <c r="G106" s="13">
        <f>F106*E106</f>
        <v>186.16141591964117</v>
      </c>
      <c r="H106" s="8"/>
    </row>
    <row r="107" spans="1:8" s="2" customFormat="1" ht="13.5" customHeight="1" x14ac:dyDescent="0.25">
      <c r="A107" s="27">
        <v>4</v>
      </c>
      <c r="B107" s="39" t="str">
        <f>VLOOKUP($A107,'PT ORGANISMOS'!$B$5:$H$1025,4,FALSE)</f>
        <v>ac.030</v>
      </c>
      <c r="C107" s="7" t="str">
        <f>VLOOKUP($A107,'PT ORGANISMOS'!$B$5:$H$1025,3,FALSE)</f>
        <v>MALLA SIMA R92</v>
      </c>
      <c r="D107" s="8" t="str">
        <f>VLOOKUP($A107,'PT ORGANISMOS'!$B$5:$H$1025,7,FALSE)</f>
        <v>kg</v>
      </c>
      <c r="E107" s="12">
        <v>1.2</v>
      </c>
      <c r="F107" s="22">
        <f>VLOOKUP($B107,IN_08_20!$B:$E,4,)</f>
        <v>219.3680163275331</v>
      </c>
      <c r="G107" s="13">
        <f>F107*E107</f>
        <v>263.24161959303973</v>
      </c>
      <c r="H107" s="8"/>
    </row>
    <row r="108" spans="1:8" s="2" customFormat="1" ht="13.5" customHeight="1" x14ac:dyDescent="0.25">
      <c r="A108" s="27"/>
      <c r="B108" s="35" t="s">
        <v>903</v>
      </c>
      <c r="C108" s="7"/>
      <c r="D108" s="8"/>
      <c r="E108" s="12"/>
      <c r="F108" s="22"/>
      <c r="G108" s="13"/>
      <c r="H108" s="8"/>
    </row>
    <row r="109" spans="1:8" s="2" customFormat="1" ht="13.5" customHeight="1" x14ac:dyDescent="0.25">
      <c r="A109" s="27">
        <v>202</v>
      </c>
      <c r="B109" s="39" t="str">
        <f>VLOOKUP($A109,'PT ORGANISMOS'!$B$5:$H$1025,4,FALSE)</f>
        <v>mo.006</v>
      </c>
      <c r="C109" s="7" t="str">
        <f>VLOOKUP($A109,'PT ORGANISMOS'!$B$5:$H$1025,3,FALSE)</f>
        <v>CUADRILLA TIPO UOCRA</v>
      </c>
      <c r="D109" s="8" t="str">
        <f>VLOOKUP($A109,'PT ORGANISMOS'!$B$5:$H$1025,7,FALSE)</f>
        <v>h</v>
      </c>
      <c r="E109" s="12">
        <v>1.5</v>
      </c>
      <c r="F109" s="22">
        <f>VLOOKUP($B109,IN_08_20!$B:$E,4,)</f>
        <v>350.78211407878774</v>
      </c>
      <c r="G109" s="13">
        <f>F109*E109</f>
        <v>526.17317111818159</v>
      </c>
      <c r="H109" s="8"/>
    </row>
    <row r="110" spans="1:8" s="2" customFormat="1" ht="13.5" customHeight="1" x14ac:dyDescent="0.25">
      <c r="A110" s="27"/>
      <c r="B110" s="35" t="s">
        <v>904</v>
      </c>
      <c r="C110" s="7"/>
      <c r="D110" s="8"/>
      <c r="E110" s="12"/>
      <c r="F110" s="22"/>
      <c r="G110" s="13"/>
      <c r="H110" s="8"/>
    </row>
    <row r="111" spans="1:8" s="2" customFormat="1" ht="13.5" customHeight="1" x14ac:dyDescent="0.25">
      <c r="A111" s="30">
        <v>83</v>
      </c>
      <c r="B111" s="40" t="str">
        <f>VLOOKUP($A111,'PT ORGANISMOS'!$B$5:$H$1025,4,FALSE)</f>
        <v>eq.020</v>
      </c>
      <c r="C111" s="14" t="str">
        <f>VLOOKUP($A111,'PT ORGANISMOS'!$B$5:$H$1025,3,FALSE)</f>
        <v>MIXER HORMIGÓN 5 M3</v>
      </c>
      <c r="D111" s="15" t="str">
        <f>VLOOKUP($A111,'PT ORGANISMOS'!$B$5:$H$1025,7,FALSE)</f>
        <v>h</v>
      </c>
      <c r="E111" s="31">
        <v>4.0000000000000001E-3</v>
      </c>
      <c r="F111" s="24">
        <f>VLOOKUP($B111,IN_08_20!$B:$E,4,)</f>
        <v>5726.1348881594367</v>
      </c>
      <c r="G111" s="17">
        <f>F111*E111</f>
        <v>22.904539552637747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2"/>
  <sheetViews>
    <sheetView topLeftCell="B1" workbookViewId="0">
      <selection activeCell="K10" sqref="K10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990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991</v>
      </c>
      <c r="B6" s="42" t="s">
        <v>999</v>
      </c>
      <c r="C6" s="11"/>
      <c r="D6" s="45" t="s">
        <v>913</v>
      </c>
      <c r="E6" s="43" t="str">
        <f>A6</f>
        <v>0.30.00.A</v>
      </c>
      <c r="F6" s="45" t="s">
        <v>920</v>
      </c>
      <c r="G6" s="44">
        <f>SUM(G8:G18)</f>
        <v>5658.8739053409627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23</v>
      </c>
      <c r="B9" s="39" t="str">
        <f>VLOOKUP($A9,'PT ORGANISMOS'!$B$5:$H$1025,4,FALSE)</f>
        <v>ai.005</v>
      </c>
      <c r="C9" s="7" t="str">
        <f>VLOOKUP($A9,'PT ORGANISMOS'!$B$5:$H$1025,3,FALSE)</f>
        <v>MEMBRANA B/TEJAS C/AISLAC. TÉRMICA TBA5</v>
      </c>
      <c r="D9" s="8" t="str">
        <f>VLOOKUP($A9,'PT ORGANISMOS'!$B$5:$H$1025,7,FALSE)</f>
        <v>m2</v>
      </c>
      <c r="E9" s="12">
        <v>1.1000000000000001</v>
      </c>
      <c r="F9" s="22">
        <f>VLOOKUP($B9,IN_08_20!$B:$E,4,)</f>
        <v>396.67019087135998</v>
      </c>
      <c r="G9" s="13">
        <f t="shared" ref="G9:G14" si="0">F9*E9</f>
        <v>436.33720995849603</v>
      </c>
      <c r="H9" s="8"/>
    </row>
    <row r="10" spans="1:9" s="2" customFormat="1" ht="13.5" customHeight="1" x14ac:dyDescent="0.25">
      <c r="A10" s="27">
        <v>7</v>
      </c>
      <c r="B10" s="39" t="str">
        <f>VLOOKUP($A10,'PT ORGANISMOS'!$B$5:$H$1025,4,FALSE)</f>
        <v>ac.050</v>
      </c>
      <c r="C10" s="7" t="str">
        <f>VLOOKUP($A10,'PT ORGANISMOS'!$B$5:$H$1025,3,FALSE)</f>
        <v>CLAVOS P.P. 2"</v>
      </c>
      <c r="D10" s="8" t="str">
        <f>VLOOKUP($A10,'PT ORGANISMOS'!$B$5:$H$1025,7,FALSE)</f>
        <v>kg</v>
      </c>
      <c r="E10" s="12">
        <v>0.3</v>
      </c>
      <c r="F10" s="22">
        <f>VLOOKUP($B10,IN_08_20!$B:$E,4,)</f>
        <v>215.98752090313221</v>
      </c>
      <c r="G10" s="13">
        <f t="shared" si="0"/>
        <v>64.796256270939665</v>
      </c>
      <c r="H10" s="8"/>
    </row>
    <row r="11" spans="1:9" s="2" customFormat="1" ht="13.5" customHeight="1" x14ac:dyDescent="0.25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12">
        <v>1.2</v>
      </c>
      <c r="F11" s="22">
        <f>VLOOKUP($B11,IN_08_20!$B:$E,4,)</f>
        <v>768.45512599935626</v>
      </c>
      <c r="G11" s="13">
        <f t="shared" si="0"/>
        <v>922.14615119922746</v>
      </c>
      <c r="H11" s="8"/>
    </row>
    <row r="12" spans="1:9" s="2" customFormat="1" ht="13.5" customHeight="1" x14ac:dyDescent="0.25">
      <c r="A12" s="27">
        <v>330</v>
      </c>
      <c r="B12" s="39" t="str">
        <f>VLOOKUP($A12,'PT ORGANISMOS'!$B$5:$H$1025,4,FALSE)</f>
        <v>te.003</v>
      </c>
      <c r="C12" s="7" t="str">
        <f>VLOOKUP($A12,'PT ORGANISMOS'!$B$5:$H$1025,3,FALSE)</f>
        <v>TEJA FRANCESA</v>
      </c>
      <c r="D12" s="8" t="str">
        <f>VLOOKUP($A12,'PT ORGANISMOS'!$B$5:$H$1025,7,FALSE)</f>
        <v>u</v>
      </c>
      <c r="E12" s="12">
        <v>14</v>
      </c>
      <c r="F12" s="22">
        <f>VLOOKUP($B12,IN_08_20!$B:$E,4,)</f>
        <v>128.22470402427297</v>
      </c>
      <c r="G12" s="13">
        <f t="shared" si="0"/>
        <v>1795.1458563398214</v>
      </c>
      <c r="H12" s="8"/>
    </row>
    <row r="13" spans="1:9" s="2" customFormat="1" ht="13.5" customHeight="1" x14ac:dyDescent="0.25">
      <c r="A13" s="27">
        <v>189</v>
      </c>
      <c r="B13" s="39" t="str">
        <f>VLOOKUP($A13,'PT ORGANISMOS'!$B$5:$H$1025,4,FALSE)</f>
        <v>ma.010</v>
      </c>
      <c r="C13" s="7" t="str">
        <f>VLOOKUP($A13,'PT ORGANISMOS'!$B$5:$H$1025,3,FALSE)</f>
        <v>TIRANTE PINO 3X6" CEPILLADO</v>
      </c>
      <c r="D13" s="8" t="str">
        <f>VLOOKUP($A13,'PT ORGANISMOS'!$B$5:$H$1025,7,FALSE)</f>
        <v>m</v>
      </c>
      <c r="E13" s="12">
        <v>1.5</v>
      </c>
      <c r="F13" s="22">
        <f>VLOOKUP($B13,IN_08_20!$B:$E,4,)</f>
        <v>402.0306618286624</v>
      </c>
      <c r="G13" s="13">
        <f t="shared" si="0"/>
        <v>603.04599274299358</v>
      </c>
      <c r="H13" s="8"/>
    </row>
    <row r="14" spans="1:9" s="2" customFormat="1" ht="13.5" customHeight="1" x14ac:dyDescent="0.25">
      <c r="A14" s="27">
        <v>190</v>
      </c>
      <c r="B14" s="39" t="str">
        <f>VLOOKUP($A14,'PT ORGANISMOS'!$B$5:$H$1025,4,FALSE)</f>
        <v>ma.015</v>
      </c>
      <c r="C14" s="7" t="str">
        <f>VLOOKUP($A14,'PT ORGANISMOS'!$B$5:$H$1025,3,FALSE)</f>
        <v>LISTONES PINO 1X2"</v>
      </c>
      <c r="D14" s="8" t="str">
        <f>VLOOKUP($A14,'PT ORGANISMOS'!$B$5:$H$1025,7,FALSE)</f>
        <v>m</v>
      </c>
      <c r="E14" s="12">
        <v>1.8</v>
      </c>
      <c r="F14" s="22">
        <f>VLOOKUP($B14,IN_08_20!$B:$E,4,)</f>
        <v>34.866902670625578</v>
      </c>
      <c r="G14" s="13">
        <f t="shared" si="0"/>
        <v>62.760424807126043</v>
      </c>
      <c r="H14" s="8"/>
    </row>
    <row r="15" spans="1:9" s="2" customFormat="1" ht="13.5" customHeight="1" x14ac:dyDescent="0.25">
      <c r="A15" s="27"/>
      <c r="B15" s="35" t="s">
        <v>903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27">
        <v>202</v>
      </c>
      <c r="B16" s="39" t="str">
        <f>VLOOKUP($A16,'PT ORGANISMOS'!$B$5:$H$1025,4,FALSE)</f>
        <v>mo.006</v>
      </c>
      <c r="C16" s="7" t="str">
        <f>VLOOKUP($A16,'PT ORGANISMOS'!$B$5:$H$1025,3,FALSE)</f>
        <v>CUADRILLA TIPO UOCRA</v>
      </c>
      <c r="D16" s="8" t="str">
        <f>VLOOKUP($A16,'PT ORGANISMOS'!$B$5:$H$1025,7,FALSE)</f>
        <v>h</v>
      </c>
      <c r="E16" s="12">
        <v>5</v>
      </c>
      <c r="F16" s="22">
        <f>VLOOKUP($B16,IN_08_20!$B:$E,4,)</f>
        <v>350.78211407878774</v>
      </c>
      <c r="G16" s="13">
        <f>F16*E16</f>
        <v>1753.9105703939388</v>
      </c>
      <c r="H16" s="8"/>
    </row>
    <row r="17" spans="1:8" s="2" customFormat="1" ht="13.5" customHeight="1" x14ac:dyDescent="0.25">
      <c r="A17" s="27"/>
      <c r="B17" s="35" t="s">
        <v>904</v>
      </c>
      <c r="C17" s="7"/>
      <c r="D17" s="8"/>
      <c r="E17" s="12"/>
      <c r="F17" s="22"/>
      <c r="G17" s="13"/>
      <c r="H17" s="8"/>
    </row>
    <row r="18" spans="1:8" s="2" customFormat="1" ht="13.5" customHeight="1" x14ac:dyDescent="0.25">
      <c r="A18" s="30">
        <v>75</v>
      </c>
      <c r="B18" s="40" t="str">
        <f>VLOOKUP($A18,'PT ORGANISMOS'!$B$5:$H$1025,4,FALSE)</f>
        <v>eq.012</v>
      </c>
      <c r="C18" s="14" t="str">
        <f>VLOOKUP($A18,'PT ORGANISMOS'!$B$5:$H$1025,3,FALSE)</f>
        <v>CAMIÓN VOLCADOR 140 H.P.</v>
      </c>
      <c r="D18" s="15" t="str">
        <f>VLOOKUP($A18,'PT ORGANISMOS'!$B$5:$H$1025,7,FALSE)</f>
        <v>h</v>
      </c>
      <c r="E18" s="31">
        <v>5.0000000000000001E-3</v>
      </c>
      <c r="F18" s="24">
        <f>VLOOKUP($B18,IN_08_20!$B:$E,4,)</f>
        <v>4146.2887256838385</v>
      </c>
      <c r="G18" s="17">
        <f>F18*E18</f>
        <v>20.731443628419193</v>
      </c>
      <c r="H18" s="15"/>
    </row>
    <row r="19" spans="1:8" s="2" customFormat="1" ht="15" x14ac:dyDescent="0.25">
      <c r="A19" s="27"/>
      <c r="B19" s="38"/>
      <c r="D19" s="3"/>
      <c r="E19" s="4"/>
      <c r="F19" s="4"/>
      <c r="G19" s="5"/>
      <c r="H19" s="3"/>
    </row>
    <row r="21" spans="1:8" s="2" customFormat="1" ht="15.75" x14ac:dyDescent="0.25">
      <c r="A21" s="50" t="s">
        <v>992</v>
      </c>
      <c r="B21" s="42" t="s">
        <v>1000</v>
      </c>
      <c r="C21" s="11"/>
      <c r="D21" s="45" t="s">
        <v>913</v>
      </c>
      <c r="E21" s="43" t="str">
        <f>A21</f>
        <v>0.30.01.A</v>
      </c>
      <c r="F21" s="45" t="s">
        <v>920</v>
      </c>
      <c r="G21" s="44">
        <f>SUM(G23:G34)</f>
        <v>3514.3451223636284</v>
      </c>
      <c r="H21" s="8" t="s">
        <v>3</v>
      </c>
    </row>
    <row r="22" spans="1:8" s="2" customFormat="1" ht="15" x14ac:dyDescent="0.25">
      <c r="A22" s="28"/>
      <c r="B22" s="34" t="s">
        <v>909</v>
      </c>
      <c r="C22" s="18"/>
      <c r="D22" s="19" t="s">
        <v>914</v>
      </c>
      <c r="E22" s="19" t="s">
        <v>910</v>
      </c>
      <c r="F22" s="20" t="s">
        <v>911</v>
      </c>
      <c r="G22" s="20" t="s">
        <v>912</v>
      </c>
      <c r="H22" s="18"/>
    </row>
    <row r="23" spans="1:8" s="2" customFormat="1" ht="13.5" customHeight="1" x14ac:dyDescent="0.25">
      <c r="A23" s="29"/>
      <c r="B23" s="46" t="s">
        <v>902</v>
      </c>
      <c r="C23" s="25"/>
      <c r="D23" s="41"/>
      <c r="E23" s="47"/>
      <c r="F23" s="48"/>
      <c r="G23" s="49"/>
      <c r="H23" s="41"/>
    </row>
    <row r="24" spans="1:8" s="2" customFormat="1" ht="13.5" customHeight="1" x14ac:dyDescent="0.25">
      <c r="A24" s="27">
        <v>20</v>
      </c>
      <c r="B24" s="39" t="str">
        <f>VLOOKUP($A24,'PT ORGANISMOS'!$B$5:$H$1025,4,FALSE)</f>
        <v>ai.002</v>
      </c>
      <c r="C24" s="7" t="str">
        <f>VLOOKUP($A24,'PT ORGANISMOS'!$B$5:$H$1025,3,FALSE)</f>
        <v>MEMBRANA S/ALUMINIO 4 MM ESPESOR</v>
      </c>
      <c r="D24" s="8" t="str">
        <f>VLOOKUP($A24,'PT ORGANISMOS'!$B$5:$H$1025,7,FALSE)</f>
        <v>m2</v>
      </c>
      <c r="E24" s="12">
        <v>1.1000000000000001</v>
      </c>
      <c r="F24" s="22">
        <f>VLOOKUP($B24,IN_08_20!$B:$E,4,)</f>
        <v>291.24270355310188</v>
      </c>
      <c r="G24" s="13">
        <f t="shared" ref="G24:G30" si="1">F24*E24</f>
        <v>320.36697390841209</v>
      </c>
      <c r="H24" s="8"/>
    </row>
    <row r="25" spans="1:8" s="2" customFormat="1" ht="13.5" customHeight="1" x14ac:dyDescent="0.25">
      <c r="A25" s="27">
        <v>28</v>
      </c>
      <c r="B25" s="39" t="str">
        <f>VLOOKUP($A25,'PT ORGANISMOS'!$B$5:$H$1025,4,FALSE)</f>
        <v>ai.014</v>
      </c>
      <c r="C25" s="7" t="str">
        <f>VLOOKUP($A25,'PT ORGANISMOS'!$B$5:$H$1025,3,FALSE)</f>
        <v>POLIESTIRENO EXPANDIDO 20 MM</v>
      </c>
      <c r="D25" s="8" t="str">
        <f>VLOOKUP($A25,'PT ORGANISMOS'!$B$5:$H$1025,7,FALSE)</f>
        <v>m2</v>
      </c>
      <c r="E25" s="12">
        <v>1.1000000000000001</v>
      </c>
      <c r="F25" s="22">
        <f>VLOOKUP($B25,IN_08_20!$B:$E,4,)</f>
        <v>400.19882947579777</v>
      </c>
      <c r="G25" s="13">
        <f t="shared" si="1"/>
        <v>440.21871242337755</v>
      </c>
      <c r="H25" s="8"/>
    </row>
    <row r="26" spans="1:8" s="2" customFormat="1" ht="13.5" customHeight="1" x14ac:dyDescent="0.25">
      <c r="A26" s="27">
        <v>181</v>
      </c>
      <c r="B26" s="39" t="str">
        <f>VLOOKUP($A26,'PT ORGANISMOS'!$B$5:$H$1025,4,FALSE)</f>
        <v>li.006</v>
      </c>
      <c r="C26" s="7" t="str">
        <f>VLOOKUP($A26,'PT ORGANISMOS'!$B$5:$H$1025,3,FALSE)</f>
        <v xml:space="preserve">CEMENTO PORTLAND (PARA VARIACIÓN HISTÓRICA) </v>
      </c>
      <c r="D26" s="8" t="str">
        <f>VLOOKUP($A26,'PT ORGANISMOS'!$B$5:$H$1025,7,FALSE)</f>
        <v>kg</v>
      </c>
      <c r="E26" s="12">
        <v>1.5</v>
      </c>
      <c r="F26" s="22">
        <f>VLOOKUP($B26,IN_08_20!$B:$E,4,)</f>
        <v>22.903541245132185</v>
      </c>
      <c r="G26" s="13">
        <f t="shared" si="1"/>
        <v>34.355311867698276</v>
      </c>
      <c r="H26" s="8"/>
    </row>
    <row r="27" spans="1:8" s="2" customFormat="1" ht="13.5" customHeight="1" x14ac:dyDescent="0.25">
      <c r="A27" s="27">
        <v>179</v>
      </c>
      <c r="B27" s="39" t="str">
        <f>VLOOKUP($A27,'PT ORGANISMOS'!$B$5:$H$1025,4,FALSE)</f>
        <v>li.004</v>
      </c>
      <c r="C27" s="7" t="str">
        <f>VLOOKUP($A27,'PT ORGANISMOS'!$B$5:$H$1025,3,FALSE)</f>
        <v>CAL HIDRATADA EN BOLSA</v>
      </c>
      <c r="D27" s="8" t="str">
        <f>VLOOKUP($A27,'PT ORGANISMOS'!$B$5:$H$1025,7,FALSE)</f>
        <v>kg</v>
      </c>
      <c r="E27" s="12">
        <v>5.0999999999999996</v>
      </c>
      <c r="F27" s="22">
        <f>VLOOKUP($B27,IN_08_20!$B:$E,4,)</f>
        <v>15.080566184945388</v>
      </c>
      <c r="G27" s="13">
        <f t="shared" si="1"/>
        <v>76.910887543221477</v>
      </c>
      <c r="H27" s="8"/>
    </row>
    <row r="28" spans="1:8" s="2" customFormat="1" ht="13.5" customHeight="1" x14ac:dyDescent="0.25">
      <c r="A28" s="27">
        <v>31</v>
      </c>
      <c r="B28" s="39" t="str">
        <f>VLOOKUP($A28,'PT ORGANISMOS'!$B$5:$H$1025,4,FALSE)</f>
        <v>ar.001</v>
      </c>
      <c r="C28" s="7" t="str">
        <f>VLOOKUP($A28,'PT ORGANISMOS'!$B$5:$H$1025,3,FALSE)</f>
        <v>ARENA GRUESA</v>
      </c>
      <c r="D28" s="8" t="str">
        <f>VLOOKUP($A28,'PT ORGANISMOS'!$B$5:$H$1025,7,FALSE)</f>
        <v>m3</v>
      </c>
      <c r="E28" s="32">
        <v>4.4999999999999998E-2</v>
      </c>
      <c r="F28" s="22">
        <f>VLOOKUP($B28,IN_08_20!$B:$E,4,)</f>
        <v>836.86388260317074</v>
      </c>
      <c r="G28" s="13">
        <f t="shared" si="1"/>
        <v>37.65887471714268</v>
      </c>
      <c r="H28" s="8"/>
    </row>
    <row r="29" spans="1:8" s="2" customFormat="1" ht="13.5" customHeight="1" x14ac:dyDescent="0.25">
      <c r="A29" s="27">
        <v>27</v>
      </c>
      <c r="B29" s="39" t="str">
        <f>VLOOKUP($A29,'PT ORGANISMOS'!$B$5:$H$1025,4,FALSE)</f>
        <v>ai.012</v>
      </c>
      <c r="C29" s="7" t="str">
        <f>VLOOKUP($A29,'PT ORGANISMOS'!$B$5:$H$1025,3,FALSE)</f>
        <v>PINTURA ASFÁLTICA BASE ACUOSA</v>
      </c>
      <c r="D29" s="8" t="str">
        <f>VLOOKUP($A29,'PT ORGANISMOS'!$B$5:$H$1025,7,FALSE)</f>
        <v>l</v>
      </c>
      <c r="E29" s="12">
        <v>0.1</v>
      </c>
      <c r="F29" s="22">
        <f>VLOOKUP($B29,IN_08_20!$B:$E,4,)</f>
        <v>85.931089410253833</v>
      </c>
      <c r="G29" s="13">
        <f t="shared" si="1"/>
        <v>8.5931089410253829</v>
      </c>
      <c r="H29" s="8"/>
    </row>
    <row r="30" spans="1:8" s="2" customFormat="1" ht="13.5" customHeight="1" x14ac:dyDescent="0.25">
      <c r="A30" s="27">
        <v>330</v>
      </c>
      <c r="B30" s="39" t="str">
        <f>VLOOKUP($A30,'PT ORGANISMOS'!$B$5:$H$1025,4,FALSE)</f>
        <v>te.003</v>
      </c>
      <c r="C30" s="7" t="str">
        <f>VLOOKUP($A30,'PT ORGANISMOS'!$B$5:$H$1025,3,FALSE)</f>
        <v>TEJA FRANCESA</v>
      </c>
      <c r="D30" s="8" t="str">
        <f>VLOOKUP($A30,'PT ORGANISMOS'!$B$5:$H$1025,7,FALSE)</f>
        <v>u</v>
      </c>
      <c r="E30" s="12">
        <v>15</v>
      </c>
      <c r="F30" s="22">
        <f>VLOOKUP($B30,IN_08_20!$B:$E,4,)</f>
        <v>128.22470402427297</v>
      </c>
      <c r="G30" s="13">
        <f t="shared" si="1"/>
        <v>1923.3705603640944</v>
      </c>
      <c r="H30" s="8"/>
    </row>
    <row r="31" spans="1:8" s="2" customFormat="1" ht="13.5" customHeight="1" x14ac:dyDescent="0.25">
      <c r="A31" s="27"/>
      <c r="B31" s="35" t="s">
        <v>903</v>
      </c>
      <c r="C31" s="7"/>
      <c r="D31" s="8"/>
      <c r="E31" s="12"/>
      <c r="F31" s="22"/>
      <c r="G31" s="13"/>
      <c r="H31" s="8"/>
    </row>
    <row r="32" spans="1:8" s="2" customFormat="1" ht="13.5" customHeight="1" x14ac:dyDescent="0.25">
      <c r="A32" s="27">
        <v>202</v>
      </c>
      <c r="B32" s="39" t="str">
        <f>VLOOKUP($A32,'PT ORGANISMOS'!$B$5:$H$1025,4,FALSE)</f>
        <v>mo.006</v>
      </c>
      <c r="C32" s="7" t="str">
        <f>VLOOKUP($A32,'PT ORGANISMOS'!$B$5:$H$1025,3,FALSE)</f>
        <v>CUADRILLA TIPO UOCRA</v>
      </c>
      <c r="D32" s="8" t="str">
        <f>VLOOKUP($A32,'PT ORGANISMOS'!$B$5:$H$1025,7,FALSE)</f>
        <v>h</v>
      </c>
      <c r="E32" s="12">
        <v>1.8</v>
      </c>
      <c r="F32" s="22">
        <f>VLOOKUP($B32,IN_08_20!$B:$E,4,)</f>
        <v>350.78211407878774</v>
      </c>
      <c r="G32" s="13">
        <f>F32*E32</f>
        <v>631.40780534181795</v>
      </c>
      <c r="H32" s="8"/>
    </row>
    <row r="33" spans="1:8" s="2" customFormat="1" ht="13.5" customHeight="1" x14ac:dyDescent="0.25">
      <c r="A33" s="27"/>
      <c r="B33" s="35" t="s">
        <v>904</v>
      </c>
      <c r="C33" s="7"/>
      <c r="D33" s="8"/>
      <c r="E33" s="12"/>
      <c r="F33" s="22"/>
      <c r="G33" s="13"/>
      <c r="H33" s="8"/>
    </row>
    <row r="34" spans="1:8" s="2" customFormat="1" ht="13.5" customHeight="1" x14ac:dyDescent="0.25">
      <c r="A34" s="30">
        <v>75</v>
      </c>
      <c r="B34" s="40" t="str">
        <f>VLOOKUP($A34,'PT ORGANISMOS'!$B$5:$H$1025,4,FALSE)</f>
        <v>eq.012</v>
      </c>
      <c r="C34" s="14" t="str">
        <f>VLOOKUP($A34,'PT ORGANISMOS'!$B$5:$H$1025,3,FALSE)</f>
        <v>CAMIÓN VOLCADOR 140 H.P.</v>
      </c>
      <c r="D34" s="15" t="str">
        <f>VLOOKUP($A34,'PT ORGANISMOS'!$B$5:$H$1025,7,FALSE)</f>
        <v>h</v>
      </c>
      <c r="E34" s="16">
        <v>0.01</v>
      </c>
      <c r="F34" s="24">
        <f>VLOOKUP($B34,IN_08_20!$B:$E,4,)</f>
        <v>4146.2887256838385</v>
      </c>
      <c r="G34" s="17">
        <f>F34*E34</f>
        <v>41.462887256838385</v>
      </c>
      <c r="H34" s="15"/>
    </row>
    <row r="37" spans="1:8" s="2" customFormat="1" ht="15.75" x14ac:dyDescent="0.25">
      <c r="A37" s="50" t="s">
        <v>993</v>
      </c>
      <c r="B37" s="42" t="s">
        <v>1001</v>
      </c>
      <c r="C37" s="11"/>
      <c r="D37" s="45" t="s">
        <v>913</v>
      </c>
      <c r="E37" s="43" t="str">
        <f>A37</f>
        <v>0.30.15.A</v>
      </c>
      <c r="F37" s="45" t="s">
        <v>920</v>
      </c>
      <c r="G37" s="44">
        <f>SUM(G39:G45)</f>
        <v>3031.2304247833017</v>
      </c>
      <c r="H37" s="8" t="s">
        <v>3</v>
      </c>
    </row>
    <row r="38" spans="1:8" s="2" customFormat="1" ht="15" x14ac:dyDescent="0.25">
      <c r="A38" s="28"/>
      <c r="B38" s="34" t="s">
        <v>909</v>
      </c>
      <c r="C38" s="18"/>
      <c r="D38" s="19" t="s">
        <v>914</v>
      </c>
      <c r="E38" s="19" t="s">
        <v>910</v>
      </c>
      <c r="F38" s="20" t="s">
        <v>911</v>
      </c>
      <c r="G38" s="20" t="s">
        <v>912</v>
      </c>
      <c r="H38" s="18"/>
    </row>
    <row r="39" spans="1:8" s="2" customFormat="1" ht="13.5" customHeight="1" x14ac:dyDescent="0.25">
      <c r="A39" s="29"/>
      <c r="B39" s="46" t="s">
        <v>902</v>
      </c>
      <c r="C39" s="25"/>
      <c r="D39" s="41"/>
      <c r="E39" s="47"/>
      <c r="F39" s="48"/>
      <c r="G39" s="49"/>
      <c r="H39" s="41"/>
    </row>
    <row r="40" spans="1:8" s="2" customFormat="1" ht="13.5" customHeight="1" x14ac:dyDescent="0.25">
      <c r="A40" s="27">
        <v>50</v>
      </c>
      <c r="B40" s="39" t="str">
        <f>VLOOKUP($A40,'PT ORGANISMOS'!$B$5:$H$1025,4,FALSE)</f>
        <v>ch.004</v>
      </c>
      <c r="C40" s="7" t="str">
        <f>VLOOKUP($A40,'PT ORGANISMOS'!$B$5:$H$1025,3,FALSE)</f>
        <v>CHAPA DE HIERRO N°16 DD DE 1 X 2 M.</v>
      </c>
      <c r="D40" s="8" t="str">
        <f>VLOOKUP($A40,'PT ORGANISMOS'!$B$5:$H$1025,7,FALSE)</f>
        <v>kg</v>
      </c>
      <c r="E40" s="12">
        <v>6</v>
      </c>
      <c r="F40" s="22">
        <f>VLOOKUP($B40,IN_08_20!$B:$E,4,)</f>
        <v>160.95993859742219</v>
      </c>
      <c r="G40" s="13">
        <f>F40*E40</f>
        <v>965.75963158453317</v>
      </c>
      <c r="H40" s="8"/>
    </row>
    <row r="41" spans="1:8" s="2" customFormat="1" ht="13.5" customHeight="1" x14ac:dyDescent="0.25">
      <c r="A41" s="27">
        <v>49</v>
      </c>
      <c r="B41" s="39" t="str">
        <f>VLOOKUP($A41,'PT ORGANISMOS'!$B$5:$H$1025,4,FALSE)</f>
        <v>ch.002</v>
      </c>
      <c r="C41" s="7" t="str">
        <f>VLOOKUP($A41,'PT ORGANISMOS'!$B$5:$H$1025,3,FALSE)</f>
        <v>CHAPA FºCº ACANALADA DE 6 MM, DE 1.10M.X 2.44M.</v>
      </c>
      <c r="D41" s="8" t="str">
        <f>VLOOKUP($A41,'PT ORGANISMOS'!$B$5:$H$1025,7,FALSE)</f>
        <v>u</v>
      </c>
      <c r="E41" s="12">
        <v>0.73</v>
      </c>
      <c r="F41" s="22">
        <f>VLOOKUP($B41,IN_08_20!$B:$E,4,)</f>
        <v>1331.0432379528318</v>
      </c>
      <c r="G41" s="13">
        <f>F41*E41</f>
        <v>971.66156370556712</v>
      </c>
      <c r="H41" s="8"/>
    </row>
    <row r="42" spans="1:8" s="2" customFormat="1" ht="13.5" customHeight="1" x14ac:dyDescent="0.25">
      <c r="A42" s="27"/>
      <c r="B42" s="35" t="s">
        <v>903</v>
      </c>
      <c r="C42" s="7"/>
      <c r="D42" s="8"/>
      <c r="E42" s="12"/>
      <c r="F42" s="22"/>
      <c r="G42" s="13"/>
      <c r="H42" s="8"/>
    </row>
    <row r="43" spans="1:8" s="2" customFormat="1" ht="13.5" customHeight="1" x14ac:dyDescent="0.25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3</v>
      </c>
      <c r="F43" s="22">
        <f>VLOOKUP($B43,IN_08_20!$B:$E,4,)</f>
        <v>350.78211407878774</v>
      </c>
      <c r="G43" s="13">
        <f>F43*E43</f>
        <v>1052.3463422363632</v>
      </c>
      <c r="H43" s="8"/>
    </row>
    <row r="44" spans="1:8" s="2" customFormat="1" ht="13.5" customHeight="1" x14ac:dyDescent="0.25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 x14ac:dyDescent="0.25">
      <c r="A45" s="30">
        <v>75</v>
      </c>
      <c r="B45" s="40" t="str">
        <f>VLOOKUP($A45,'PT ORGANISMOS'!$B$5:$H$1025,4,FALSE)</f>
        <v>eq.012</v>
      </c>
      <c r="C45" s="14" t="str">
        <f>VLOOKUP($A45,'PT ORGANISMOS'!$B$5:$H$1025,3,FALSE)</f>
        <v>CAMIÓN VOLCADOR 140 H.P.</v>
      </c>
      <c r="D45" s="15" t="str">
        <f>VLOOKUP($A45,'PT ORGANISMOS'!$B$5:$H$1025,7,FALSE)</f>
        <v>h</v>
      </c>
      <c r="E45" s="16">
        <v>0.01</v>
      </c>
      <c r="F45" s="24">
        <f>VLOOKUP($B45,IN_08_20!$B:$E,4,)</f>
        <v>4146.2887256838385</v>
      </c>
      <c r="G45" s="17">
        <f>F45*E45</f>
        <v>41.462887256838385</v>
      </c>
      <c r="H45" s="15"/>
    </row>
    <row r="48" spans="1:8" s="2" customFormat="1" ht="15.75" x14ac:dyDescent="0.25">
      <c r="A48" s="50" t="s">
        <v>994</v>
      </c>
      <c r="B48" s="42" t="s">
        <v>1002</v>
      </c>
      <c r="C48" s="11"/>
      <c r="D48" s="45" t="s">
        <v>913</v>
      </c>
      <c r="E48" s="43" t="str">
        <f>A48</f>
        <v>0.30.30.A</v>
      </c>
      <c r="F48" s="45" t="s">
        <v>920</v>
      </c>
      <c r="G48" s="44">
        <f>SUM(G50:G56)</f>
        <v>3015.9340696780037</v>
      </c>
      <c r="H48" s="8" t="s">
        <v>3</v>
      </c>
    </row>
    <row r="49" spans="1:8" s="2" customFormat="1" ht="15" x14ac:dyDescent="0.25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 x14ac:dyDescent="0.25">
      <c r="A50" s="29"/>
      <c r="B50" s="46" t="s">
        <v>902</v>
      </c>
      <c r="C50" s="25"/>
      <c r="D50" s="41"/>
      <c r="E50" s="47"/>
      <c r="F50" s="48"/>
      <c r="G50" s="49"/>
      <c r="H50" s="41"/>
    </row>
    <row r="51" spans="1:8" s="2" customFormat="1" ht="13.5" customHeight="1" x14ac:dyDescent="0.25">
      <c r="A51" s="27">
        <v>50</v>
      </c>
      <c r="B51" s="39" t="str">
        <f>VLOOKUP($A51,'PT ORGANISMOS'!$B$5:$H$1025,4,FALSE)</f>
        <v>ch.004</v>
      </c>
      <c r="C51" s="7" t="str">
        <f>VLOOKUP($A51,'PT ORGANISMOS'!$B$5:$H$1025,3,FALSE)</f>
        <v>CHAPA DE HIERRO N°16 DD DE 1 X 2 M.</v>
      </c>
      <c r="D51" s="8" t="str">
        <f>VLOOKUP($A51,'PT ORGANISMOS'!$B$5:$H$1025,7,FALSE)</f>
        <v>kg</v>
      </c>
      <c r="E51" s="12">
        <v>6</v>
      </c>
      <c r="F51" s="22">
        <f>VLOOKUP($B51,IN_08_20!$B:$E,4,)</f>
        <v>160.95993859742219</v>
      </c>
      <c r="G51" s="13">
        <f>F51*E51</f>
        <v>965.75963158453317</v>
      </c>
      <c r="H51" s="8"/>
    </row>
    <row r="52" spans="1:8" s="2" customFormat="1" ht="13.5" customHeight="1" x14ac:dyDescent="0.25">
      <c r="A52" s="27">
        <v>51</v>
      </c>
      <c r="B52" s="39" t="str">
        <f>VLOOKUP($A52,'PT ORGANISMOS'!$B$5:$H$1025,4,FALSE)</f>
        <v>ch.006</v>
      </c>
      <c r="C52" s="7" t="str">
        <f>VLOOKUP($A52,'PT ORGANISMOS'!$B$5:$H$1025,3,FALSE)</f>
        <v>CHAPA H°G° N°27, 3.05 X 1.10 M.</v>
      </c>
      <c r="D52" s="8" t="str">
        <f>VLOOKUP($A52,'PT ORGANISMOS'!$B$5:$H$1025,7,FALSE)</f>
        <v>u</v>
      </c>
      <c r="E52" s="12">
        <v>0.45</v>
      </c>
      <c r="F52" s="22">
        <f>VLOOKUP($B52,IN_08_20!$B:$E,4,)</f>
        <v>2125.2560191117091</v>
      </c>
      <c r="G52" s="13">
        <f>F52*E52</f>
        <v>956.36520860026906</v>
      </c>
      <c r="H52" s="8"/>
    </row>
    <row r="53" spans="1:8" s="2" customFormat="1" ht="13.5" customHeight="1" x14ac:dyDescent="0.25">
      <c r="A53" s="27"/>
      <c r="B53" s="35" t="s">
        <v>903</v>
      </c>
      <c r="C53" s="7"/>
      <c r="D53" s="8"/>
      <c r="E53" s="12"/>
      <c r="F53" s="22"/>
      <c r="G53" s="13"/>
      <c r="H53" s="8"/>
    </row>
    <row r="54" spans="1:8" s="2" customFormat="1" ht="13.5" customHeight="1" x14ac:dyDescent="0.25">
      <c r="A54" s="27">
        <v>202</v>
      </c>
      <c r="B54" s="39" t="str">
        <f>VLOOKUP($A54,'PT ORGANISMOS'!$B$5:$H$1025,4,FALSE)</f>
        <v>mo.006</v>
      </c>
      <c r="C54" s="7" t="str">
        <f>VLOOKUP($A54,'PT ORGANISMOS'!$B$5:$H$1025,3,FALSE)</f>
        <v>CUADRILLA TIPO UOCRA</v>
      </c>
      <c r="D54" s="8" t="str">
        <f>VLOOKUP($A54,'PT ORGANISMOS'!$B$5:$H$1025,7,FALSE)</f>
        <v>h</v>
      </c>
      <c r="E54" s="12">
        <v>3</v>
      </c>
      <c r="F54" s="22">
        <f>VLOOKUP($B54,IN_08_20!$B:$E,4,)</f>
        <v>350.78211407878774</v>
      </c>
      <c r="G54" s="13">
        <f>F54*E54</f>
        <v>1052.3463422363632</v>
      </c>
      <c r="H54" s="8"/>
    </row>
    <row r="55" spans="1:8" s="2" customFormat="1" ht="13.5" customHeight="1" x14ac:dyDescent="0.25">
      <c r="A55" s="27"/>
      <c r="B55" s="35" t="s">
        <v>904</v>
      </c>
      <c r="C55" s="7"/>
      <c r="D55" s="8"/>
      <c r="E55" s="12"/>
      <c r="F55" s="22"/>
      <c r="G55" s="13"/>
      <c r="H55" s="8"/>
    </row>
    <row r="56" spans="1:8" s="2" customFormat="1" ht="13.5" customHeight="1" x14ac:dyDescent="0.25">
      <c r="A56" s="30">
        <v>75</v>
      </c>
      <c r="B56" s="40" t="str">
        <f>VLOOKUP($A56,'PT ORGANISMOS'!$B$5:$H$1025,4,FALSE)</f>
        <v>eq.012</v>
      </c>
      <c r="C56" s="14" t="str">
        <f>VLOOKUP($A56,'PT ORGANISMOS'!$B$5:$H$1025,3,FALSE)</f>
        <v>CAMIÓN VOLCADOR 140 H.P.</v>
      </c>
      <c r="D56" s="15" t="str">
        <f>VLOOKUP($A56,'PT ORGANISMOS'!$B$5:$H$1025,7,FALSE)</f>
        <v>h</v>
      </c>
      <c r="E56" s="16">
        <v>0.01</v>
      </c>
      <c r="F56" s="24">
        <f>VLOOKUP($B56,IN_08_20!$B:$E,4,)</f>
        <v>4146.2887256838385</v>
      </c>
      <c r="G56" s="17">
        <f>F56*E56</f>
        <v>41.462887256838385</v>
      </c>
      <c r="H56" s="15"/>
    </row>
    <row r="57" spans="1:8" s="2" customFormat="1" ht="15" x14ac:dyDescent="0.2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 x14ac:dyDescent="0.25">
      <c r="A59" s="50" t="s">
        <v>995</v>
      </c>
      <c r="B59" s="42" t="s">
        <v>1003</v>
      </c>
      <c r="C59" s="11"/>
      <c r="D59" s="45" t="s">
        <v>913</v>
      </c>
      <c r="E59" s="43" t="str">
        <f>A59</f>
        <v>0.30.31.A</v>
      </c>
      <c r="F59" s="45" t="s">
        <v>920</v>
      </c>
      <c r="G59" s="44">
        <f>SUM(G61:G68)</f>
        <v>2588.5002360528329</v>
      </c>
      <c r="H59" s="8" t="s">
        <v>3</v>
      </c>
    </row>
    <row r="60" spans="1:8" s="2" customFormat="1" ht="15" x14ac:dyDescent="0.25">
      <c r="A60" s="28"/>
      <c r="B60" s="34" t="s">
        <v>909</v>
      </c>
      <c r="C60" s="18"/>
      <c r="D60" s="19" t="s">
        <v>914</v>
      </c>
      <c r="E60" s="19" t="s">
        <v>910</v>
      </c>
      <c r="F60" s="20" t="s">
        <v>911</v>
      </c>
      <c r="G60" s="20" t="s">
        <v>912</v>
      </c>
      <c r="H60" s="18"/>
    </row>
    <row r="61" spans="1:8" s="2" customFormat="1" ht="13.5" customHeight="1" x14ac:dyDescent="0.25">
      <c r="A61" s="29"/>
      <c r="B61" s="46" t="s">
        <v>902</v>
      </c>
      <c r="C61" s="25"/>
      <c r="D61" s="41"/>
      <c r="E61" s="47"/>
      <c r="F61" s="48"/>
      <c r="G61" s="49"/>
      <c r="H61" s="41"/>
    </row>
    <row r="62" spans="1:8" s="2" customFormat="1" ht="13.5" customHeight="1" x14ac:dyDescent="0.25">
      <c r="A62" s="27">
        <v>191</v>
      </c>
      <c r="B62" s="39" t="str">
        <f>VLOOKUP($A62,'PT ORGANISMOS'!$B$5:$H$1025,4,FALSE)</f>
        <v>ma.020</v>
      </c>
      <c r="C62" s="7" t="str">
        <f>VLOOKUP($A62,'PT ORGANISMOS'!$B$5:$H$1025,3,FALSE)</f>
        <v>TIRANTE PINO 2X3" CEPILLADO</v>
      </c>
      <c r="D62" s="8" t="str">
        <f>VLOOKUP($A62,'PT ORGANISMOS'!$B$5:$H$1025,7,FALSE)</f>
        <v>m</v>
      </c>
      <c r="E62" s="12">
        <v>1.1000000000000001</v>
      </c>
      <c r="F62" s="22">
        <f>VLOOKUP($B62,IN_08_20!$B:$E,4,)</f>
        <v>140.08930450880391</v>
      </c>
      <c r="G62" s="13">
        <f>F62*E62</f>
        <v>154.09823495968431</v>
      </c>
      <c r="H62" s="8"/>
    </row>
    <row r="63" spans="1:8" s="2" customFormat="1" ht="13.5" customHeight="1" x14ac:dyDescent="0.25">
      <c r="A63" s="27">
        <v>51</v>
      </c>
      <c r="B63" s="39" t="str">
        <f>VLOOKUP($A63,'PT ORGANISMOS'!$B$5:$H$1025,4,FALSE)</f>
        <v>ch.006</v>
      </c>
      <c r="C63" s="7" t="str">
        <f>VLOOKUP($A63,'PT ORGANISMOS'!$B$5:$H$1025,3,FALSE)</f>
        <v>CHAPA H°G° N°27, 3.05 X 1.10 M.</v>
      </c>
      <c r="D63" s="8" t="str">
        <f>VLOOKUP($A63,'PT ORGANISMOS'!$B$5:$H$1025,7,FALSE)</f>
        <v>u</v>
      </c>
      <c r="E63" s="12">
        <v>0.45</v>
      </c>
      <c r="F63" s="22">
        <f>VLOOKUP($B63,IN_08_20!$B:$E,4,)</f>
        <v>2125.2560191117091</v>
      </c>
      <c r="G63" s="13">
        <f>F63*E63</f>
        <v>956.36520860026906</v>
      </c>
      <c r="H63" s="8"/>
    </row>
    <row r="64" spans="1:8" s="2" customFormat="1" ht="13.5" customHeight="1" x14ac:dyDescent="0.25">
      <c r="A64" s="27">
        <v>187</v>
      </c>
      <c r="B64" s="39" t="str">
        <f>VLOOKUP($A64,'PT ORGANISMOS'!$B$5:$H$1025,4,FALSE)</f>
        <v>ma.006</v>
      </c>
      <c r="C64" s="7" t="str">
        <f>VLOOKUP($A64,'PT ORGANISMOS'!$B$5:$H$1025,3,FALSE)</f>
        <v>MADERA 1RA. PINO NACIONAL S/CEPILLAR</v>
      </c>
      <c r="D64" s="8" t="str">
        <f>VLOOKUP($A64,'PT ORGANISMOS'!$B$5:$H$1025,7,FALSE)</f>
        <v>m2</v>
      </c>
      <c r="E64" s="12">
        <v>0.5</v>
      </c>
      <c r="F64" s="22">
        <f>VLOOKUP($B64,IN_08_20!$B:$E,4,)</f>
        <v>768.45512599935626</v>
      </c>
      <c r="G64" s="13">
        <f>F64*E64</f>
        <v>384.22756299967813</v>
      </c>
      <c r="H64" s="8"/>
    </row>
    <row r="65" spans="1:8" s="2" customFormat="1" ht="13.5" customHeight="1" x14ac:dyDescent="0.25">
      <c r="A65" s="27"/>
      <c r="B65" s="35" t="s">
        <v>903</v>
      </c>
      <c r="C65" s="7"/>
      <c r="D65" s="8"/>
      <c r="E65" s="12"/>
      <c r="F65" s="22"/>
      <c r="G65" s="13"/>
      <c r="H65" s="8"/>
    </row>
    <row r="66" spans="1:8" s="2" customFormat="1" ht="13.5" customHeight="1" x14ac:dyDescent="0.25">
      <c r="A66" s="27">
        <v>202</v>
      </c>
      <c r="B66" s="39" t="str">
        <f>VLOOKUP($A66,'PT ORGANISMOS'!$B$5:$H$1025,4,FALSE)</f>
        <v>mo.006</v>
      </c>
      <c r="C66" s="7" t="str">
        <f>VLOOKUP($A66,'PT ORGANISMOS'!$B$5:$H$1025,3,FALSE)</f>
        <v>CUADRILLA TIPO UOCRA</v>
      </c>
      <c r="D66" s="8" t="str">
        <f>VLOOKUP($A66,'PT ORGANISMOS'!$B$5:$H$1025,7,FALSE)</f>
        <v>h</v>
      </c>
      <c r="E66" s="12">
        <v>3</v>
      </c>
      <c r="F66" s="22">
        <f>VLOOKUP($B66,IN_08_20!$B:$E,4,)</f>
        <v>350.78211407878774</v>
      </c>
      <c r="G66" s="13">
        <f>F66*E66</f>
        <v>1052.3463422363632</v>
      </c>
      <c r="H66" s="8"/>
    </row>
    <row r="67" spans="1:8" s="2" customFormat="1" ht="13.5" customHeight="1" x14ac:dyDescent="0.25">
      <c r="A67" s="27"/>
      <c r="B67" s="35" t="s">
        <v>904</v>
      </c>
      <c r="C67" s="7"/>
      <c r="D67" s="8"/>
      <c r="E67" s="12"/>
      <c r="F67" s="22"/>
      <c r="G67" s="13"/>
      <c r="H67" s="8"/>
    </row>
    <row r="68" spans="1:8" s="2" customFormat="1" ht="13.5" customHeight="1" x14ac:dyDescent="0.25">
      <c r="A68" s="30">
        <v>75</v>
      </c>
      <c r="B68" s="40" t="str">
        <f>VLOOKUP($A68,'PT ORGANISMOS'!$B$5:$H$1025,4,FALSE)</f>
        <v>eq.012</v>
      </c>
      <c r="C68" s="14" t="str">
        <f>VLOOKUP($A68,'PT ORGANISMOS'!$B$5:$H$1025,3,FALSE)</f>
        <v>CAMIÓN VOLCADOR 140 H.P.</v>
      </c>
      <c r="D68" s="15" t="str">
        <f>VLOOKUP($A68,'PT ORGANISMOS'!$B$5:$H$1025,7,FALSE)</f>
        <v>h</v>
      </c>
      <c r="E68" s="16">
        <v>0.01</v>
      </c>
      <c r="F68" s="24">
        <f>VLOOKUP($B68,IN_08_20!$B:$E,4,)</f>
        <v>4146.2887256838385</v>
      </c>
      <c r="G68" s="17">
        <f>F68*E68</f>
        <v>41.462887256838385</v>
      </c>
      <c r="H68" s="15"/>
    </row>
    <row r="71" spans="1:8" s="2" customFormat="1" ht="15.75" x14ac:dyDescent="0.25">
      <c r="A71" s="50" t="s">
        <v>996</v>
      </c>
      <c r="B71" s="42" t="s">
        <v>1004</v>
      </c>
      <c r="C71" s="11"/>
      <c r="D71" s="45" t="s">
        <v>913</v>
      </c>
      <c r="E71" s="43" t="str">
        <f>A71</f>
        <v>0.30.45.A</v>
      </c>
      <c r="F71" s="45" t="s">
        <v>920</v>
      </c>
      <c r="G71" s="44">
        <f>SUM(G73:G85)</f>
        <v>8912.7954105325389</v>
      </c>
      <c r="H71" s="8" t="s">
        <v>3</v>
      </c>
    </row>
    <row r="72" spans="1:8" s="2" customFormat="1" ht="15" x14ac:dyDescent="0.25">
      <c r="A72" s="28"/>
      <c r="B72" s="34" t="s">
        <v>909</v>
      </c>
      <c r="C72" s="18"/>
      <c r="D72" s="19" t="s">
        <v>914</v>
      </c>
      <c r="E72" s="19" t="s">
        <v>910</v>
      </c>
      <c r="F72" s="20" t="s">
        <v>911</v>
      </c>
      <c r="G72" s="20" t="s">
        <v>912</v>
      </c>
      <c r="H72" s="18"/>
    </row>
    <row r="73" spans="1:8" s="2" customFormat="1" ht="13.5" customHeight="1" x14ac:dyDescent="0.25">
      <c r="A73" s="29"/>
      <c r="B73" s="46" t="s">
        <v>902</v>
      </c>
      <c r="C73" s="25"/>
      <c r="D73" s="41"/>
      <c r="E73" s="47"/>
      <c r="F73" s="48"/>
      <c r="G73" s="49"/>
      <c r="H73" s="41"/>
    </row>
    <row r="74" spans="1:8" s="2" customFormat="1" ht="13.5" customHeight="1" x14ac:dyDescent="0.25">
      <c r="A74" s="27">
        <v>181</v>
      </c>
      <c r="B74" s="39" t="str">
        <f>VLOOKUP($A74,'PT ORGANISMOS'!$B$5:$H$1025,4,FALSE)</f>
        <v>li.006</v>
      </c>
      <c r="C74" s="7" t="str">
        <f>VLOOKUP($A74,'PT ORGANISMOS'!$B$5:$H$1025,3,FALSE)</f>
        <v xml:space="preserve">CEMENTO PORTLAND (PARA VARIACIÓN HISTÓRICA) </v>
      </c>
      <c r="D74" s="8" t="str">
        <f>VLOOKUP($A74,'PT ORGANISMOS'!$B$5:$H$1025,7,FALSE)</f>
        <v>kg</v>
      </c>
      <c r="E74" s="12">
        <v>12</v>
      </c>
      <c r="F74" s="22">
        <f>VLOOKUP($B74,IN_08_20!$B:$E,4,)</f>
        <v>22.903541245132185</v>
      </c>
      <c r="G74" s="13">
        <f t="shared" ref="G74:G81" si="2">F74*E74</f>
        <v>274.84249494158621</v>
      </c>
      <c r="H74" s="8"/>
    </row>
    <row r="75" spans="1:8" s="2" customFormat="1" ht="13.5" customHeight="1" x14ac:dyDescent="0.25">
      <c r="A75" s="27">
        <v>179</v>
      </c>
      <c r="B75" s="39" t="str">
        <f>VLOOKUP($A75,'PT ORGANISMOS'!$B$5:$H$1025,4,FALSE)</f>
        <v>li.004</v>
      </c>
      <c r="C75" s="7" t="str">
        <f>VLOOKUP($A75,'PT ORGANISMOS'!$B$5:$H$1025,3,FALSE)</f>
        <v>CAL HIDRATADA EN BOLSA</v>
      </c>
      <c r="D75" s="8" t="str">
        <f>VLOOKUP($A75,'PT ORGANISMOS'!$B$5:$H$1025,7,FALSE)</f>
        <v>kg</v>
      </c>
      <c r="E75" s="12">
        <v>8</v>
      </c>
      <c r="F75" s="22">
        <f>VLOOKUP($B75,IN_08_20!$B:$E,4,)</f>
        <v>15.080566184945388</v>
      </c>
      <c r="G75" s="13">
        <f t="shared" si="2"/>
        <v>120.6445294795631</v>
      </c>
      <c r="H75" s="8"/>
    </row>
    <row r="76" spans="1:8" s="2" customFormat="1" ht="13.5" customHeight="1" x14ac:dyDescent="0.25">
      <c r="A76" s="27">
        <v>20</v>
      </c>
      <c r="B76" s="39" t="str">
        <f>VLOOKUP($A76,'PT ORGANISMOS'!$B$5:$H$1025,4,FALSE)</f>
        <v>ai.002</v>
      </c>
      <c r="C76" s="7" t="str">
        <f>VLOOKUP($A76,'PT ORGANISMOS'!$B$5:$H$1025,3,FALSE)</f>
        <v>MEMBRANA S/ALUMINIO 4 MM ESPESOR</v>
      </c>
      <c r="D76" s="8" t="str">
        <f>VLOOKUP($A76,'PT ORGANISMOS'!$B$5:$H$1025,7,FALSE)</f>
        <v>m2</v>
      </c>
      <c r="E76" s="12">
        <v>1.1000000000000001</v>
      </c>
      <c r="F76" s="22">
        <f>VLOOKUP($B76,IN_08_20!$B:$E,4,)</f>
        <v>291.24270355310188</v>
      </c>
      <c r="G76" s="13">
        <f t="shared" si="2"/>
        <v>320.36697390841209</v>
      </c>
      <c r="H76" s="8"/>
    </row>
    <row r="77" spans="1:8" s="2" customFormat="1" ht="13.5" customHeight="1" x14ac:dyDescent="0.25">
      <c r="A77" s="27">
        <v>27</v>
      </c>
      <c r="B77" s="39" t="str">
        <f>VLOOKUP($A77,'PT ORGANISMOS'!$B$5:$H$1025,4,FALSE)</f>
        <v>ai.012</v>
      </c>
      <c r="C77" s="7" t="str">
        <f>VLOOKUP($A77,'PT ORGANISMOS'!$B$5:$H$1025,3,FALSE)</f>
        <v>PINTURA ASFÁLTICA BASE ACUOSA</v>
      </c>
      <c r="D77" s="8" t="str">
        <f>VLOOKUP($A77,'PT ORGANISMOS'!$B$5:$H$1025,7,FALSE)</f>
        <v>l</v>
      </c>
      <c r="E77" s="12">
        <v>0.4</v>
      </c>
      <c r="F77" s="22">
        <f>VLOOKUP($B77,IN_08_20!$B:$E,4,)</f>
        <v>85.931089410253833</v>
      </c>
      <c r="G77" s="13">
        <f t="shared" si="2"/>
        <v>34.372435764101532</v>
      </c>
      <c r="H77" s="8"/>
    </row>
    <row r="78" spans="1:8" s="2" customFormat="1" ht="13.5" customHeight="1" x14ac:dyDescent="0.25">
      <c r="A78" s="27">
        <v>28</v>
      </c>
      <c r="B78" s="39" t="str">
        <f>VLOOKUP($A78,'PT ORGANISMOS'!$B$5:$H$1025,4,FALSE)</f>
        <v>ai.014</v>
      </c>
      <c r="C78" s="7" t="str">
        <f>VLOOKUP($A78,'PT ORGANISMOS'!$B$5:$H$1025,3,FALSE)</f>
        <v>POLIESTIRENO EXPANDIDO 20 MM</v>
      </c>
      <c r="D78" s="8" t="str">
        <f>VLOOKUP($A78,'PT ORGANISMOS'!$B$5:$H$1025,7,FALSE)</f>
        <v>m2</v>
      </c>
      <c r="E78" s="12">
        <v>1.05</v>
      </c>
      <c r="F78" s="22">
        <f>VLOOKUP($B78,IN_08_20!$B:$E,4,)</f>
        <v>400.19882947579777</v>
      </c>
      <c r="G78" s="13">
        <f t="shared" si="2"/>
        <v>420.20877094958769</v>
      </c>
      <c r="H78" s="8"/>
    </row>
    <row r="79" spans="1:8" s="2" customFormat="1" ht="13.5" customHeight="1" x14ac:dyDescent="0.25">
      <c r="A79" s="27">
        <v>34</v>
      </c>
      <c r="B79" s="39" t="str">
        <f>VLOOKUP($A79,'PT ORGANISMOS'!$B$5:$H$1025,4,FALSE)</f>
        <v>ar.004</v>
      </c>
      <c r="C79" s="7" t="str">
        <f>VLOOKUP($A79,'PT ORGANISMOS'!$B$5:$H$1025,3,FALSE)</f>
        <v>RIPIOSA</v>
      </c>
      <c r="D79" s="8" t="str">
        <f>VLOOKUP($A79,'PT ORGANISMOS'!$B$5:$H$1025,7,FALSE)</f>
        <v>m3</v>
      </c>
      <c r="E79" s="12">
        <v>0.13</v>
      </c>
      <c r="F79" s="22">
        <f>VLOOKUP($B79,IN_08_20!$B:$E,4,)</f>
        <v>954.67392779303168</v>
      </c>
      <c r="G79" s="13">
        <f t="shared" si="2"/>
        <v>124.10761061309412</v>
      </c>
      <c r="H79" s="8"/>
    </row>
    <row r="80" spans="1:8" s="2" customFormat="1" ht="13.5" customHeight="1" x14ac:dyDescent="0.25">
      <c r="A80" s="27">
        <v>31</v>
      </c>
      <c r="B80" s="39" t="str">
        <f>VLOOKUP($A80,'PT ORGANISMOS'!$B$5:$H$1025,4,FALSE)</f>
        <v>ar.001</v>
      </c>
      <c r="C80" s="7" t="str">
        <f>VLOOKUP($A80,'PT ORGANISMOS'!$B$5:$H$1025,3,FALSE)</f>
        <v>ARENA GRUESA</v>
      </c>
      <c r="D80" s="8" t="str">
        <f>VLOOKUP($A80,'PT ORGANISMOS'!$B$5:$H$1025,7,FALSE)</f>
        <v>m3</v>
      </c>
      <c r="E80" s="32">
        <v>2.5000000000000001E-2</v>
      </c>
      <c r="F80" s="22">
        <f>VLOOKUP($B80,IN_08_20!$B:$E,4,)</f>
        <v>836.86388260317074</v>
      </c>
      <c r="G80" s="13">
        <f t="shared" si="2"/>
        <v>20.921597065079268</v>
      </c>
      <c r="H80" s="8"/>
    </row>
    <row r="81" spans="1:8" s="2" customFormat="1" ht="13.5" customHeight="1" x14ac:dyDescent="0.25">
      <c r="A81" s="27">
        <v>327</v>
      </c>
      <c r="B81" s="39" t="str">
        <f>VLOOKUP($A81,'PT ORGANISMOS'!$B$5:$H$1025,4,FALSE)</f>
        <v>so.009</v>
      </c>
      <c r="C81" s="7" t="str">
        <f>VLOOKUP($A81,'PT ORGANISMOS'!$B$5:$H$1025,3,FALSE)</f>
        <v>BALDOSA ROJA 20X20 TIPO AZOTEA</v>
      </c>
      <c r="D81" s="8" t="str">
        <f>VLOOKUP($A81,'PT ORGANISMOS'!$B$5:$H$1025,7,FALSE)</f>
        <v>m2</v>
      </c>
      <c r="E81" s="12">
        <v>25</v>
      </c>
      <c r="F81" s="22">
        <f>VLOOKUP($B81,IN_08_20!$B:$E,4,)</f>
        <v>238.60628583878341</v>
      </c>
      <c r="G81" s="13">
        <f t="shared" si="2"/>
        <v>5965.1571459695851</v>
      </c>
      <c r="H81" s="8"/>
    </row>
    <row r="82" spans="1:8" s="2" customFormat="1" ht="13.5" customHeight="1" x14ac:dyDescent="0.25">
      <c r="A82" s="27"/>
      <c r="B82" s="35" t="s">
        <v>903</v>
      </c>
      <c r="C82" s="7"/>
      <c r="D82" s="8"/>
      <c r="E82" s="12"/>
      <c r="F82" s="22"/>
      <c r="G82" s="13"/>
      <c r="H82" s="8"/>
    </row>
    <row r="83" spans="1:8" s="2" customFormat="1" ht="13.5" customHeight="1" x14ac:dyDescent="0.25">
      <c r="A83" s="27">
        <v>202</v>
      </c>
      <c r="B83" s="39" t="str">
        <f>VLOOKUP($A83,'PT ORGANISMOS'!$B$5:$H$1025,4,FALSE)</f>
        <v>mo.006</v>
      </c>
      <c r="C83" s="7" t="str">
        <f>VLOOKUP($A83,'PT ORGANISMOS'!$B$5:$H$1025,3,FALSE)</f>
        <v>CUADRILLA TIPO UOCRA</v>
      </c>
      <c r="D83" s="8" t="str">
        <f>VLOOKUP($A83,'PT ORGANISMOS'!$B$5:$H$1025,7,FALSE)</f>
        <v>h</v>
      </c>
      <c r="E83" s="12">
        <v>4</v>
      </c>
      <c r="F83" s="22">
        <f>VLOOKUP($B83,IN_08_20!$B:$E,4,)</f>
        <v>350.78211407878774</v>
      </c>
      <c r="G83" s="13">
        <f>F83*E83</f>
        <v>1403.128456315151</v>
      </c>
      <c r="H83" s="8"/>
    </row>
    <row r="84" spans="1:8" s="2" customFormat="1" ht="13.5" customHeight="1" x14ac:dyDescent="0.25">
      <c r="A84" s="27"/>
      <c r="B84" s="35" t="s">
        <v>904</v>
      </c>
      <c r="C84" s="7"/>
      <c r="D84" s="8"/>
      <c r="E84" s="12"/>
      <c r="F84" s="22"/>
      <c r="G84" s="13"/>
      <c r="H84" s="8"/>
    </row>
    <row r="85" spans="1:8" s="2" customFormat="1" ht="13.5" customHeight="1" x14ac:dyDescent="0.25">
      <c r="A85" s="30">
        <v>83</v>
      </c>
      <c r="B85" s="40" t="str">
        <f>VLOOKUP($A85,'PT ORGANISMOS'!$B$5:$H$1025,4,FALSE)</f>
        <v>eq.020</v>
      </c>
      <c r="C85" s="14" t="str">
        <f>VLOOKUP($A85,'PT ORGANISMOS'!$B$5:$H$1025,3,FALSE)</f>
        <v>MIXER HORMIGÓN 5 M3</v>
      </c>
      <c r="D85" s="15" t="str">
        <f>VLOOKUP($A85,'PT ORGANISMOS'!$B$5:$H$1025,7,FALSE)</f>
        <v>h</v>
      </c>
      <c r="E85" s="16">
        <v>0.04</v>
      </c>
      <c r="F85" s="24">
        <f>VLOOKUP($B85,IN_08_20!$B:$E,4,)</f>
        <v>5726.1348881594367</v>
      </c>
      <c r="G85" s="17">
        <f>F85*E85</f>
        <v>229.04539552637746</v>
      </c>
      <c r="H85" s="15"/>
    </row>
    <row r="88" spans="1:8" s="2" customFormat="1" ht="15.75" x14ac:dyDescent="0.25">
      <c r="A88" s="50" t="s">
        <v>997</v>
      </c>
      <c r="B88" s="42" t="s">
        <v>1005</v>
      </c>
      <c r="C88" s="11"/>
      <c r="D88" s="45" t="s">
        <v>913</v>
      </c>
      <c r="E88" s="43" t="str">
        <f>A88</f>
        <v>0.30.60.A</v>
      </c>
      <c r="F88" s="45" t="s">
        <v>920</v>
      </c>
      <c r="G88" s="44">
        <f>SUM(G90:G101)</f>
        <v>3904.8768956032382</v>
      </c>
      <c r="H88" s="8" t="s">
        <v>3</v>
      </c>
    </row>
    <row r="89" spans="1:8" s="2" customFormat="1" ht="15" x14ac:dyDescent="0.25">
      <c r="A89" s="28"/>
      <c r="B89" s="34" t="s">
        <v>909</v>
      </c>
      <c r="C89" s="18"/>
      <c r="D89" s="19" t="s">
        <v>914</v>
      </c>
      <c r="E89" s="19" t="s">
        <v>910</v>
      </c>
      <c r="F89" s="20" t="s">
        <v>911</v>
      </c>
      <c r="G89" s="20" t="s">
        <v>912</v>
      </c>
      <c r="H89" s="18"/>
    </row>
    <row r="90" spans="1:8" s="2" customFormat="1" ht="13.5" customHeight="1" x14ac:dyDescent="0.25">
      <c r="A90" s="29"/>
      <c r="B90" s="46" t="s">
        <v>902</v>
      </c>
      <c r="C90" s="25"/>
      <c r="D90" s="41"/>
      <c r="E90" s="47"/>
      <c r="F90" s="48"/>
      <c r="G90" s="49"/>
      <c r="H90" s="41"/>
    </row>
    <row r="91" spans="1:8" s="2" customFormat="1" ht="13.5" customHeight="1" x14ac:dyDescent="0.25">
      <c r="A91" s="27">
        <v>181</v>
      </c>
      <c r="B91" s="39" t="str">
        <f>VLOOKUP($A91,'PT ORGANISMOS'!$B$5:$H$1025,4,FALSE)</f>
        <v>li.006</v>
      </c>
      <c r="C91" s="7" t="str">
        <f>VLOOKUP($A91,'PT ORGANISMOS'!$B$5:$H$1025,3,FALSE)</f>
        <v xml:space="preserve">CEMENTO PORTLAND (PARA VARIACIÓN HISTÓRICA) </v>
      </c>
      <c r="D91" s="8" t="str">
        <f>VLOOKUP($A91,'PT ORGANISMOS'!$B$5:$H$1025,7,FALSE)</f>
        <v>kg</v>
      </c>
      <c r="E91" s="12">
        <v>25</v>
      </c>
      <c r="F91" s="22">
        <f>VLOOKUP($B91,IN_08_20!$B:$E,4,)</f>
        <v>22.903541245132185</v>
      </c>
      <c r="G91" s="13">
        <f t="shared" ref="G91:G97" si="3">F91*E91</f>
        <v>572.58853112830468</v>
      </c>
      <c r="H91" s="8"/>
    </row>
    <row r="92" spans="1:8" s="2" customFormat="1" ht="13.5" customHeight="1" x14ac:dyDescent="0.25">
      <c r="A92" s="27">
        <v>2</v>
      </c>
      <c r="B92" s="39" t="str">
        <f>VLOOKUP($A92,'PT ORGANISMOS'!$B$5:$H$1025,4,FALSE)</f>
        <v>ac.015</v>
      </c>
      <c r="C92" s="7" t="str">
        <f>VLOOKUP($A92,'PT ORGANISMOS'!$B$5:$H$1025,3,FALSE)</f>
        <v>HIERRO MEJORADO DE 10 MM.</v>
      </c>
      <c r="D92" s="8" t="str">
        <f>VLOOKUP($A92,'PT ORGANISMOS'!$B$5:$H$1025,7,FALSE)</f>
        <v>kg</v>
      </c>
      <c r="E92" s="12">
        <v>1.5</v>
      </c>
      <c r="F92" s="22">
        <f>VLOOKUP($B92,IN_08_20!$B:$E,4,)</f>
        <v>122.68072912729149</v>
      </c>
      <c r="G92" s="13">
        <f t="shared" si="3"/>
        <v>184.02109369093722</v>
      </c>
      <c r="H92" s="8"/>
    </row>
    <row r="93" spans="1:8" s="2" customFormat="1" ht="13.5" customHeight="1" x14ac:dyDescent="0.25">
      <c r="A93" s="27">
        <v>33</v>
      </c>
      <c r="B93" s="39" t="str">
        <f>VLOOKUP($A93,'PT ORGANISMOS'!$B$5:$H$1025,4,FALSE)</f>
        <v>ar.003</v>
      </c>
      <c r="C93" s="7" t="str">
        <f>VLOOKUP($A93,'PT ORGANISMOS'!$B$5:$H$1025,3,FALSE)</f>
        <v>RIPIO ZARANDEADO 1/3</v>
      </c>
      <c r="D93" s="8" t="str">
        <f>VLOOKUP($A93,'PT ORGANISMOS'!$B$5:$H$1025,7,FALSE)</f>
        <v>m3</v>
      </c>
      <c r="E93" s="12">
        <v>0.05</v>
      </c>
      <c r="F93" s="22">
        <f>VLOOKUP($B93,IN_08_20!$B:$E,4,)</f>
        <v>969.41836359764477</v>
      </c>
      <c r="G93" s="13">
        <f t="shared" si="3"/>
        <v>48.47091817988224</v>
      </c>
      <c r="H93" s="8"/>
    </row>
    <row r="94" spans="1:8" s="2" customFormat="1" ht="13.5" customHeight="1" x14ac:dyDescent="0.25">
      <c r="A94" s="27">
        <v>31</v>
      </c>
      <c r="B94" s="39" t="str">
        <f>VLOOKUP($A94,'PT ORGANISMOS'!$B$5:$H$1025,4,FALSE)</f>
        <v>ar.001</v>
      </c>
      <c r="C94" s="7" t="str">
        <f>VLOOKUP($A94,'PT ORGANISMOS'!$B$5:$H$1025,3,FALSE)</f>
        <v>ARENA GRUESA</v>
      </c>
      <c r="D94" s="8" t="str">
        <f>VLOOKUP($A94,'PT ORGANISMOS'!$B$5:$H$1025,7,FALSE)</f>
        <v>m3</v>
      </c>
      <c r="E94" s="12">
        <v>0.04</v>
      </c>
      <c r="F94" s="22">
        <f>VLOOKUP($B94,IN_08_20!$B:$E,4,)</f>
        <v>836.86388260317074</v>
      </c>
      <c r="G94" s="13">
        <f t="shared" si="3"/>
        <v>33.474555304126831</v>
      </c>
      <c r="H94" s="8"/>
    </row>
    <row r="95" spans="1:8" s="2" customFormat="1" ht="13.5" customHeight="1" x14ac:dyDescent="0.25">
      <c r="A95" s="27">
        <v>177</v>
      </c>
      <c r="B95" s="39" t="str">
        <f>VLOOKUP($A95,'PT ORGANISMOS'!$B$5:$H$1025,4,FALSE)</f>
        <v>la.010</v>
      </c>
      <c r="C95" s="7" t="str">
        <f>VLOOKUP($A95,'PT ORGANISMOS'!$B$5:$H$1025,3,FALSE)</f>
        <v>BOVEDILLA CERÁMICA PARA VIGUETAS 12,5X40X25</v>
      </c>
      <c r="D95" s="8" t="str">
        <f>VLOOKUP($A95,'PT ORGANISMOS'!$B$5:$H$1025,7,FALSE)</f>
        <v>u</v>
      </c>
      <c r="E95" s="12">
        <v>8</v>
      </c>
      <c r="F95" s="22">
        <f>VLOOKUP($B95,IN_08_20!$B:$E,4,)</f>
        <v>52.759951700736707</v>
      </c>
      <c r="G95" s="13">
        <f t="shared" si="3"/>
        <v>422.07961360589366</v>
      </c>
      <c r="H95" s="8"/>
    </row>
    <row r="96" spans="1:8" s="2" customFormat="1" ht="13.5" customHeight="1" x14ac:dyDescent="0.25">
      <c r="A96" s="27">
        <v>6</v>
      </c>
      <c r="B96" s="39" t="str">
        <f>VLOOKUP($A96,'PT ORGANISMOS'!$B$5:$H$1025,4,FALSE)</f>
        <v>ac.040</v>
      </c>
      <c r="C96" s="7" t="str">
        <f>VLOOKUP($A96,'PT ORGANISMOS'!$B$5:$H$1025,3,FALSE)</f>
        <v>MALLA SIMA Q92</v>
      </c>
      <c r="D96" s="8" t="str">
        <f>VLOOKUP($A96,'PT ORGANISMOS'!$B$5:$H$1025,7,FALSE)</f>
        <v>kg</v>
      </c>
      <c r="E96" s="12">
        <v>1.3</v>
      </c>
      <c r="F96" s="22">
        <f>VLOOKUP($B96,IN_08_20!$B:$E,4,)</f>
        <v>191.40951177403537</v>
      </c>
      <c r="G96" s="13">
        <f t="shared" si="3"/>
        <v>248.83236530624598</v>
      </c>
      <c r="H96" s="8"/>
    </row>
    <row r="97" spans="1:8" s="2" customFormat="1" ht="13.5" customHeight="1" x14ac:dyDescent="0.25">
      <c r="A97" s="27">
        <v>43</v>
      </c>
      <c r="B97" s="39" t="str">
        <f>VLOOKUP($A97,'PT ORGANISMOS'!$B$5:$H$1025,4,FALSE)</f>
        <v>bl.003</v>
      </c>
      <c r="C97" s="7" t="str">
        <f>VLOOKUP($A97,'PT ORGANISMOS'!$B$5:$H$1025,3,FALSE)</f>
        <v>VIGUETAS PRETENSADAS 3.90 M.</v>
      </c>
      <c r="D97" s="8" t="str">
        <f>VLOOKUP($A97,'PT ORGANISMOS'!$B$5:$H$1025,7,FALSE)</f>
        <v>m</v>
      </c>
      <c r="E97" s="32">
        <v>2.2000000000000002</v>
      </c>
      <c r="F97" s="22">
        <f>VLOOKUP($B97,IN_08_20!$B:$E,4,)</f>
        <v>211.7730848543099</v>
      </c>
      <c r="G97" s="13">
        <f t="shared" si="3"/>
        <v>465.90078667948183</v>
      </c>
      <c r="H97" s="8"/>
    </row>
    <row r="98" spans="1:8" s="2" customFormat="1" ht="13.5" customHeight="1" x14ac:dyDescent="0.25">
      <c r="A98" s="27"/>
      <c r="B98" s="35" t="s">
        <v>903</v>
      </c>
      <c r="C98" s="7"/>
      <c r="D98" s="8"/>
      <c r="E98" s="12"/>
      <c r="F98" s="22"/>
      <c r="G98" s="13"/>
      <c r="H98" s="8"/>
    </row>
    <row r="99" spans="1:8" s="2" customFormat="1" ht="13.5" customHeight="1" x14ac:dyDescent="0.25">
      <c r="A99" s="27">
        <v>202</v>
      </c>
      <c r="B99" s="39" t="str">
        <f>VLOOKUP($A99,'PT ORGANISMOS'!$B$5:$H$1025,4,FALSE)</f>
        <v>mo.006</v>
      </c>
      <c r="C99" s="7" t="str">
        <f>VLOOKUP($A99,'PT ORGANISMOS'!$B$5:$H$1025,3,FALSE)</f>
        <v>CUADRILLA TIPO UOCRA</v>
      </c>
      <c r="D99" s="8" t="str">
        <f>VLOOKUP($A99,'PT ORGANISMOS'!$B$5:$H$1025,7,FALSE)</f>
        <v>h</v>
      </c>
      <c r="E99" s="12">
        <v>5.37</v>
      </c>
      <c r="F99" s="22">
        <f>VLOOKUP($B99,IN_08_20!$B:$E,4,)</f>
        <v>350.78211407878774</v>
      </c>
      <c r="G99" s="13">
        <f>F99*E99</f>
        <v>1883.6999526030902</v>
      </c>
      <c r="H99" s="8"/>
    </row>
    <row r="100" spans="1:8" s="2" customFormat="1" ht="13.5" customHeight="1" x14ac:dyDescent="0.25">
      <c r="A100" s="27"/>
      <c r="B100" s="35" t="s">
        <v>904</v>
      </c>
      <c r="C100" s="7"/>
      <c r="D100" s="8"/>
      <c r="E100" s="12"/>
      <c r="F100" s="22"/>
      <c r="G100" s="13"/>
      <c r="H100" s="8"/>
    </row>
    <row r="101" spans="1:8" s="2" customFormat="1" ht="13.5" customHeight="1" x14ac:dyDescent="0.25">
      <c r="A101" s="30">
        <v>83</v>
      </c>
      <c r="B101" s="40" t="str">
        <f>VLOOKUP($A101,'PT ORGANISMOS'!$B$5:$H$1025,4,FALSE)</f>
        <v>eq.020</v>
      </c>
      <c r="C101" s="14" t="str">
        <f>VLOOKUP($A101,'PT ORGANISMOS'!$B$5:$H$1025,3,FALSE)</f>
        <v>MIXER HORMIGÓN 5 M3</v>
      </c>
      <c r="D101" s="15" t="str">
        <f>VLOOKUP($A101,'PT ORGANISMOS'!$B$5:$H$1025,7,FALSE)</f>
        <v>h</v>
      </c>
      <c r="E101" s="31">
        <v>8.0000000000000002E-3</v>
      </c>
      <c r="F101" s="24">
        <f>VLOOKUP($B101,IN_08_20!$B:$E,4,)</f>
        <v>5726.1348881594367</v>
      </c>
      <c r="G101" s="17">
        <f>F101*E101</f>
        <v>45.809079105275494</v>
      </c>
      <c r="H101" s="15"/>
    </row>
    <row r="104" spans="1:8" s="2" customFormat="1" ht="15.75" x14ac:dyDescent="0.25">
      <c r="A104" s="50" t="s">
        <v>998</v>
      </c>
      <c r="B104" s="42" t="s">
        <v>2031</v>
      </c>
      <c r="C104" s="11"/>
      <c r="D104" s="45" t="s">
        <v>913</v>
      </c>
      <c r="E104" s="43" t="str">
        <f>A104</f>
        <v>0.30.61.A</v>
      </c>
      <c r="F104" s="45" t="s">
        <v>920</v>
      </c>
      <c r="G104" s="44">
        <f>SUM(G106:G112)</f>
        <v>2777.456579544727</v>
      </c>
      <c r="H104" s="8" t="s">
        <v>3</v>
      </c>
    </row>
    <row r="105" spans="1:8" s="2" customFormat="1" ht="15" x14ac:dyDescent="0.25">
      <c r="A105" s="28"/>
      <c r="B105" s="34" t="s">
        <v>909</v>
      </c>
      <c r="C105" s="18"/>
      <c r="D105" s="19" t="s">
        <v>914</v>
      </c>
      <c r="E105" s="19" t="s">
        <v>910</v>
      </c>
      <c r="F105" s="20" t="s">
        <v>911</v>
      </c>
      <c r="G105" s="20" t="s">
        <v>912</v>
      </c>
      <c r="H105" s="18"/>
    </row>
    <row r="106" spans="1:8" s="2" customFormat="1" ht="13.5" customHeight="1" x14ac:dyDescent="0.25">
      <c r="A106" s="29"/>
      <c r="B106" s="46" t="s">
        <v>902</v>
      </c>
      <c r="C106" s="25"/>
      <c r="D106" s="41"/>
      <c r="E106" s="47"/>
      <c r="F106" s="48"/>
      <c r="G106" s="49"/>
      <c r="H106" s="41"/>
    </row>
    <row r="107" spans="1:8" s="2" customFormat="1" ht="13.5" customHeight="1" x14ac:dyDescent="0.25">
      <c r="A107" s="27">
        <v>50</v>
      </c>
      <c r="B107" s="39" t="str">
        <f>VLOOKUP($A107,'PT ORGANISMOS'!$B$5:$H$1025,4,FALSE)</f>
        <v>ch.004</v>
      </c>
      <c r="C107" s="7" t="str">
        <f>VLOOKUP($A107,'PT ORGANISMOS'!$B$5:$H$1025,3,FALSE)</f>
        <v>CHAPA DE HIERRO N°16 DD DE 1 X 2 M.</v>
      </c>
      <c r="D107" s="8" t="str">
        <f>VLOOKUP($A107,'PT ORGANISMOS'!$B$5:$H$1025,7,FALSE)</f>
        <v>kg</v>
      </c>
      <c r="E107" s="12">
        <v>3</v>
      </c>
      <c r="F107" s="22">
        <f>VLOOKUP($B107,IN_08_20!$B:$E,4,)</f>
        <v>160.95993859742219</v>
      </c>
      <c r="G107" s="13">
        <f>F107*E107</f>
        <v>482.87981579226658</v>
      </c>
      <c r="H107" s="8"/>
    </row>
    <row r="108" spans="1:8" s="2" customFormat="1" ht="13.5" customHeight="1" x14ac:dyDescent="0.25">
      <c r="A108" s="27">
        <v>334</v>
      </c>
      <c r="B108" s="39" t="str">
        <f>VLOOKUP($A108,'PT ORGANISMOS'!$B$5:$H$1025,4,FALSE)</f>
        <v>vi.004</v>
      </c>
      <c r="C108" s="7" t="str">
        <f>VLOOKUP($A108,'PT ORGANISMOS'!$B$5:$H$1025,3,FALSE)</f>
        <v>POLICARBONATO 4MM</v>
      </c>
      <c r="D108" s="8" t="str">
        <f>VLOOKUP($A108,'PT ORGANISMOS'!$B$5:$H$1025,7,FALSE)</f>
        <v>m2</v>
      </c>
      <c r="E108" s="12">
        <v>1.1000000000000001</v>
      </c>
      <c r="F108" s="22">
        <f>VLOOKUP($B108,IN_08_20!$B:$E,4,)</f>
        <v>1091.6068493265989</v>
      </c>
      <c r="G108" s="13">
        <f>F108*E108</f>
        <v>1200.7675342592588</v>
      </c>
      <c r="H108" s="8"/>
    </row>
    <row r="109" spans="1:8" s="2" customFormat="1" ht="13.5" customHeight="1" x14ac:dyDescent="0.25">
      <c r="A109" s="27"/>
      <c r="B109" s="35" t="s">
        <v>903</v>
      </c>
      <c r="C109" s="7"/>
      <c r="D109" s="8"/>
      <c r="E109" s="12"/>
      <c r="F109" s="22"/>
      <c r="G109" s="13"/>
      <c r="H109" s="8"/>
    </row>
    <row r="110" spans="1:8" s="2" customFormat="1" ht="13.5" customHeight="1" x14ac:dyDescent="0.25">
      <c r="A110" s="27">
        <v>202</v>
      </c>
      <c r="B110" s="39" t="str">
        <f>VLOOKUP($A110,'PT ORGANISMOS'!$B$5:$H$1025,4,FALSE)</f>
        <v>mo.006</v>
      </c>
      <c r="C110" s="7" t="str">
        <f>VLOOKUP($A110,'PT ORGANISMOS'!$B$5:$H$1025,3,FALSE)</f>
        <v>CUADRILLA TIPO UOCRA</v>
      </c>
      <c r="D110" s="8" t="str">
        <f>VLOOKUP($A110,'PT ORGANISMOS'!$B$5:$H$1025,7,FALSE)</f>
        <v>h</v>
      </c>
      <c r="E110" s="12">
        <v>3</v>
      </c>
      <c r="F110" s="22">
        <f>VLOOKUP($B110,IN_08_20!$B:$E,4,)</f>
        <v>350.78211407878774</v>
      </c>
      <c r="G110" s="13">
        <f>F110*E110</f>
        <v>1052.3463422363632</v>
      </c>
      <c r="H110" s="8"/>
    </row>
    <row r="111" spans="1:8" s="2" customFormat="1" ht="13.5" customHeight="1" x14ac:dyDescent="0.25">
      <c r="A111" s="27"/>
      <c r="B111" s="35" t="s">
        <v>904</v>
      </c>
      <c r="C111" s="7"/>
      <c r="D111" s="8"/>
      <c r="E111" s="12"/>
      <c r="F111" s="22"/>
      <c r="G111" s="13"/>
      <c r="H111" s="8"/>
    </row>
    <row r="112" spans="1:8" s="2" customFormat="1" ht="13.5" customHeight="1" x14ac:dyDescent="0.25">
      <c r="A112" s="30">
        <v>75</v>
      </c>
      <c r="B112" s="40" t="str">
        <f>VLOOKUP($A112,'PT ORGANISMOS'!$B$5:$H$1025,4,FALSE)</f>
        <v>eq.012</v>
      </c>
      <c r="C112" s="14" t="str">
        <f>VLOOKUP($A112,'PT ORGANISMOS'!$B$5:$H$1025,3,FALSE)</f>
        <v>CAMIÓN VOLCADOR 140 H.P.</v>
      </c>
      <c r="D112" s="15" t="str">
        <f>VLOOKUP($A112,'PT ORGANISMOS'!$B$5:$H$1025,7,FALSE)</f>
        <v>h</v>
      </c>
      <c r="E112" s="16">
        <v>0.01</v>
      </c>
      <c r="F112" s="24">
        <f>VLOOKUP($B112,IN_08_20!$B:$E,4,)</f>
        <v>4146.2887256838385</v>
      </c>
      <c r="G112" s="17">
        <f>F112*E112</f>
        <v>41.462887256838385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7"/>
  <sheetViews>
    <sheetView topLeftCell="B1" workbookViewId="0">
      <selection activeCell="L9" sqref="L9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1006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1007</v>
      </c>
      <c r="B6" s="42" t="s">
        <v>1013</v>
      </c>
      <c r="C6" s="11"/>
      <c r="D6" s="45" t="s">
        <v>913</v>
      </c>
      <c r="E6" s="43" t="str">
        <f>A6</f>
        <v>0.33.00.A</v>
      </c>
      <c r="F6" s="45" t="s">
        <v>920</v>
      </c>
      <c r="G6" s="44">
        <f>SUM(G8:G18)</f>
        <v>1945.2078635707962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4</v>
      </c>
      <c r="F9" s="22">
        <f>VLOOKUP($B9,IN_08_20!$B:$E,4,)</f>
        <v>22.903541245132185</v>
      </c>
      <c r="G9" s="13">
        <f t="shared" ref="G9:G14" si="0">F9*E9</f>
        <v>91.614164980528741</v>
      </c>
      <c r="H9" s="8"/>
    </row>
    <row r="10" spans="1:9" s="2" customFormat="1" ht="13.5" customHeight="1" x14ac:dyDescent="0.25">
      <c r="A10" s="27">
        <v>179</v>
      </c>
      <c r="B10" s="39" t="str">
        <f>VLOOKUP($A10,'PT ORGANISMOS'!$B$5:$H$1025,4,FALSE)</f>
        <v>li.004</v>
      </c>
      <c r="C10" s="7" t="str">
        <f>VLOOKUP($A10,'PT ORGANISMOS'!$B$5:$H$1025,3,FALSE)</f>
        <v>CAL HIDRATADA EN BOLSA</v>
      </c>
      <c r="D10" s="8" t="str">
        <f>VLOOKUP($A10,'PT ORGANISMOS'!$B$5:$H$1025,7,FALSE)</f>
        <v>kg</v>
      </c>
      <c r="E10" s="12">
        <v>3.1</v>
      </c>
      <c r="F10" s="22">
        <f>VLOOKUP($B10,IN_08_20!$B:$E,4,)</f>
        <v>15.080566184945388</v>
      </c>
      <c r="G10" s="13">
        <f t="shared" si="0"/>
        <v>46.749755173330705</v>
      </c>
      <c r="H10" s="8"/>
    </row>
    <row r="11" spans="1:9" s="2" customFormat="1" ht="13.5" customHeight="1" x14ac:dyDescent="0.25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12">
        <v>0.5</v>
      </c>
      <c r="F11" s="22">
        <f>VLOOKUP($B11,IN_08_20!$B:$E,4,)</f>
        <v>768.45512599935626</v>
      </c>
      <c r="G11" s="13">
        <f t="shared" si="0"/>
        <v>384.22756299967813</v>
      </c>
      <c r="H11" s="8"/>
    </row>
    <row r="12" spans="1:9" s="2" customFormat="1" ht="13.5" customHeight="1" x14ac:dyDescent="0.25">
      <c r="A12" s="27">
        <v>5</v>
      </c>
      <c r="B12" s="39" t="str">
        <f>VLOOKUP($A12,'PT ORGANISMOS'!$B$5:$H$1025,4,FALSE)</f>
        <v>ac.034</v>
      </c>
      <c r="C12" s="7" t="str">
        <f>VLOOKUP($A12,'PT ORGANISMOS'!$B$5:$H$1025,3,FALSE)</f>
        <v>METAL DESPLEGADO 0.75MX2.00M.</v>
      </c>
      <c r="D12" s="8" t="str">
        <f>VLOOKUP($A12,'PT ORGANISMOS'!$B$5:$H$1025,7,FALSE)</f>
        <v>u</v>
      </c>
      <c r="E12" s="12">
        <v>1.31</v>
      </c>
      <c r="F12" s="22">
        <f>VLOOKUP($B12,IN_08_20!$B:$E,4,)</f>
        <v>192.99674177549053</v>
      </c>
      <c r="G12" s="13">
        <f t="shared" si="0"/>
        <v>252.82573172589261</v>
      </c>
      <c r="H12" s="8"/>
    </row>
    <row r="13" spans="1:9" s="2" customFormat="1" ht="13.5" customHeight="1" x14ac:dyDescent="0.25">
      <c r="A13" s="27">
        <v>31</v>
      </c>
      <c r="B13" s="39" t="str">
        <f>VLOOKUP($A13,'PT ORGANISMOS'!$B$5:$H$1025,4,FALSE)</f>
        <v>ar.001</v>
      </c>
      <c r="C13" s="7" t="str">
        <f>VLOOKUP($A13,'PT ORGANISMOS'!$B$5:$H$1025,3,FALSE)</f>
        <v>ARENA GRUESA</v>
      </c>
      <c r="D13" s="8" t="str">
        <f>VLOOKUP($A13,'PT ORGANISMOS'!$B$5:$H$1025,7,FALSE)</f>
        <v>m3</v>
      </c>
      <c r="E13" s="12">
        <v>0.03</v>
      </c>
      <c r="F13" s="22">
        <f>VLOOKUP($B13,IN_08_20!$B:$E,4,)</f>
        <v>836.86388260317074</v>
      </c>
      <c r="G13" s="13">
        <f t="shared" si="0"/>
        <v>25.105916478095121</v>
      </c>
      <c r="H13" s="8"/>
    </row>
    <row r="14" spans="1:9" s="2" customFormat="1" ht="13.5" customHeight="1" x14ac:dyDescent="0.25">
      <c r="A14" s="27">
        <v>190</v>
      </c>
      <c r="B14" s="39" t="str">
        <f>VLOOKUP($A14,'PT ORGANISMOS'!$B$5:$H$1025,4,FALSE)</f>
        <v>ma.015</v>
      </c>
      <c r="C14" s="7" t="str">
        <f>VLOOKUP($A14,'PT ORGANISMOS'!$B$5:$H$1025,3,FALSE)</f>
        <v>LISTONES PINO 1X2"</v>
      </c>
      <c r="D14" s="8" t="str">
        <f>VLOOKUP($A14,'PT ORGANISMOS'!$B$5:$H$1025,7,FALSE)</f>
        <v>m</v>
      </c>
      <c r="E14" s="12">
        <v>2.2000000000000002</v>
      </c>
      <c r="F14" s="22">
        <f>VLOOKUP($B14,IN_08_20!$B:$E,4,)</f>
        <v>34.866902670625578</v>
      </c>
      <c r="G14" s="13">
        <f t="shared" si="0"/>
        <v>76.707185875376283</v>
      </c>
      <c r="H14" s="8"/>
    </row>
    <row r="15" spans="1:9" s="2" customFormat="1" ht="13.5" customHeight="1" x14ac:dyDescent="0.25">
      <c r="A15" s="27"/>
      <c r="B15" s="35" t="s">
        <v>903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27">
        <v>202</v>
      </c>
      <c r="B16" s="39" t="str">
        <f>VLOOKUP($A16,'PT ORGANISMOS'!$B$5:$H$1025,4,FALSE)</f>
        <v>mo.006</v>
      </c>
      <c r="C16" s="7" t="str">
        <f>VLOOKUP($A16,'PT ORGANISMOS'!$B$5:$H$1025,3,FALSE)</f>
        <v>CUADRILLA TIPO UOCRA</v>
      </c>
      <c r="D16" s="8" t="str">
        <f>VLOOKUP($A16,'PT ORGANISMOS'!$B$5:$H$1025,7,FALSE)</f>
        <v>h</v>
      </c>
      <c r="E16" s="12">
        <v>2.95</v>
      </c>
      <c r="F16" s="22">
        <f>VLOOKUP($B16,IN_08_20!$B:$E,4,)</f>
        <v>350.78211407878774</v>
      </c>
      <c r="G16" s="13">
        <f>F16*E16</f>
        <v>1034.807236532424</v>
      </c>
      <c r="H16" s="8"/>
    </row>
    <row r="17" spans="1:8" s="2" customFormat="1" ht="13.5" customHeight="1" x14ac:dyDescent="0.25">
      <c r="A17" s="27"/>
      <c r="B17" s="35" t="s">
        <v>904</v>
      </c>
      <c r="C17" s="7"/>
      <c r="D17" s="8"/>
      <c r="E17" s="12"/>
      <c r="F17" s="22"/>
      <c r="G17" s="13"/>
      <c r="H17" s="8"/>
    </row>
    <row r="18" spans="1:8" s="2" customFormat="1" ht="13.5" customHeight="1" x14ac:dyDescent="0.25">
      <c r="A18" s="30">
        <v>75</v>
      </c>
      <c r="B18" s="40" t="str">
        <f>VLOOKUP($A18,'PT ORGANISMOS'!$B$5:$H$1025,4,FALSE)</f>
        <v>eq.012</v>
      </c>
      <c r="C18" s="14" t="str">
        <f>VLOOKUP($A18,'PT ORGANISMOS'!$B$5:$H$1025,3,FALSE)</f>
        <v>CAMIÓN VOLCADOR 140 H.P.</v>
      </c>
      <c r="D18" s="15" t="str">
        <f>VLOOKUP($A18,'PT ORGANISMOS'!$B$5:$H$1025,7,FALSE)</f>
        <v>h</v>
      </c>
      <c r="E18" s="31">
        <v>8.0000000000000002E-3</v>
      </c>
      <c r="F18" s="24">
        <f>VLOOKUP($B18,IN_08_20!$B:$E,4,)</f>
        <v>4146.2887256838385</v>
      </c>
      <c r="G18" s="17">
        <f>F18*E18</f>
        <v>33.170309805470708</v>
      </c>
      <c r="H18" s="15"/>
    </row>
    <row r="19" spans="1:8" s="2" customFormat="1" ht="15" x14ac:dyDescent="0.25">
      <c r="A19" s="27"/>
      <c r="B19" s="38"/>
      <c r="D19" s="3"/>
      <c r="E19" s="4"/>
      <c r="F19" s="4"/>
      <c r="G19" s="5"/>
      <c r="H19" s="3"/>
    </row>
    <row r="21" spans="1:8" s="2" customFormat="1" ht="15.75" x14ac:dyDescent="0.25">
      <c r="A21" s="50" t="s">
        <v>1008</v>
      </c>
      <c r="B21" s="42" t="s">
        <v>1014</v>
      </c>
      <c r="C21" s="11"/>
      <c r="D21" s="45" t="s">
        <v>913</v>
      </c>
      <c r="E21" s="43" t="str">
        <f>A21</f>
        <v>0.33.05.A</v>
      </c>
      <c r="F21" s="45" t="s">
        <v>920</v>
      </c>
      <c r="G21" s="44">
        <f>SUM(G23:G34)</f>
        <v>2661.2242066290942</v>
      </c>
      <c r="H21" s="8" t="s">
        <v>3</v>
      </c>
    </row>
    <row r="22" spans="1:8" s="2" customFormat="1" ht="15" x14ac:dyDescent="0.25">
      <c r="A22" s="28"/>
      <c r="B22" s="34" t="s">
        <v>909</v>
      </c>
      <c r="C22" s="18"/>
      <c r="D22" s="19" t="s">
        <v>914</v>
      </c>
      <c r="E22" s="19" t="s">
        <v>910</v>
      </c>
      <c r="F22" s="20" t="s">
        <v>911</v>
      </c>
      <c r="G22" s="20" t="s">
        <v>912</v>
      </c>
      <c r="H22" s="18"/>
    </row>
    <row r="23" spans="1:8" s="2" customFormat="1" ht="13.5" customHeight="1" x14ac:dyDescent="0.25">
      <c r="A23" s="29"/>
      <c r="B23" s="46" t="s">
        <v>902</v>
      </c>
      <c r="C23" s="25"/>
      <c r="D23" s="41"/>
      <c r="E23" s="47"/>
      <c r="F23" s="48"/>
      <c r="G23" s="49"/>
      <c r="H23" s="41"/>
    </row>
    <row r="24" spans="1:8" s="2" customFormat="1" ht="13.5" customHeight="1" x14ac:dyDescent="0.25">
      <c r="A24" s="27">
        <v>181</v>
      </c>
      <c r="B24" s="39" t="str">
        <f>VLOOKUP($A24,'PT ORGANISMOS'!$B$5:$H$1025,4,FALSE)</f>
        <v>li.006</v>
      </c>
      <c r="C24" s="7" t="str">
        <f>VLOOKUP($A24,'PT ORGANISMOS'!$B$5:$H$1025,3,FALSE)</f>
        <v xml:space="preserve">CEMENTO PORTLAND (PARA VARIACIÓN HISTÓRICA) </v>
      </c>
      <c r="D24" s="8" t="str">
        <f>VLOOKUP($A24,'PT ORGANISMOS'!$B$5:$H$1025,7,FALSE)</f>
        <v>kg</v>
      </c>
      <c r="E24" s="12">
        <v>4</v>
      </c>
      <c r="F24" s="22">
        <f>VLOOKUP($B24,IN_08_20!$B:$E,4,)</f>
        <v>22.903541245132185</v>
      </c>
      <c r="G24" s="13">
        <f t="shared" ref="G24:G30" si="1">F24*E24</f>
        <v>91.614164980528741</v>
      </c>
      <c r="H24" s="8"/>
    </row>
    <row r="25" spans="1:8" s="2" customFormat="1" ht="13.5" customHeight="1" x14ac:dyDescent="0.25">
      <c r="A25" s="27">
        <v>179</v>
      </c>
      <c r="B25" s="39" t="str">
        <f>VLOOKUP($A25,'PT ORGANISMOS'!$B$5:$H$1025,4,FALSE)</f>
        <v>li.004</v>
      </c>
      <c r="C25" s="7" t="str">
        <f>VLOOKUP($A25,'PT ORGANISMOS'!$B$5:$H$1025,3,FALSE)</f>
        <v>CAL HIDRATADA EN BOLSA</v>
      </c>
      <c r="D25" s="8" t="str">
        <f>VLOOKUP($A25,'PT ORGANISMOS'!$B$5:$H$1025,7,FALSE)</f>
        <v>kg</v>
      </c>
      <c r="E25" s="12">
        <v>1.1000000000000001</v>
      </c>
      <c r="F25" s="22">
        <f>VLOOKUP($B25,IN_08_20!$B:$E,4,)</f>
        <v>15.080566184945388</v>
      </c>
      <c r="G25" s="13">
        <f t="shared" si="1"/>
        <v>16.588622803439929</v>
      </c>
      <c r="H25" s="8"/>
    </row>
    <row r="26" spans="1:8" s="2" customFormat="1" ht="13.5" customHeight="1" x14ac:dyDescent="0.25">
      <c r="A26" s="27">
        <v>187</v>
      </c>
      <c r="B26" s="39" t="str">
        <f>VLOOKUP($A26,'PT ORGANISMOS'!$B$5:$H$1025,4,FALSE)</f>
        <v>ma.006</v>
      </c>
      <c r="C26" s="7" t="str">
        <f>VLOOKUP($A26,'PT ORGANISMOS'!$B$5:$H$1025,3,FALSE)</f>
        <v>MADERA 1RA. PINO NACIONAL S/CEPILLAR</v>
      </c>
      <c r="D26" s="8" t="str">
        <f>VLOOKUP($A26,'PT ORGANISMOS'!$B$5:$H$1025,7,FALSE)</f>
        <v>m2</v>
      </c>
      <c r="E26" s="12">
        <v>0.5</v>
      </c>
      <c r="F26" s="22">
        <f>VLOOKUP($B26,IN_08_20!$B:$E,4,)</f>
        <v>768.45512599935626</v>
      </c>
      <c r="G26" s="13">
        <f t="shared" si="1"/>
        <v>384.22756299967813</v>
      </c>
      <c r="H26" s="8"/>
    </row>
    <row r="27" spans="1:8" s="2" customFormat="1" ht="13.5" customHeight="1" x14ac:dyDescent="0.25">
      <c r="A27" s="27">
        <v>5</v>
      </c>
      <c r="B27" s="39" t="str">
        <f>VLOOKUP($A27,'PT ORGANISMOS'!$B$5:$H$1025,4,FALSE)</f>
        <v>ac.034</v>
      </c>
      <c r="C27" s="7" t="str">
        <f>VLOOKUP($A27,'PT ORGANISMOS'!$B$5:$H$1025,3,FALSE)</f>
        <v>METAL DESPLEGADO 0.75MX2.00M.</v>
      </c>
      <c r="D27" s="8" t="str">
        <f>VLOOKUP($A27,'PT ORGANISMOS'!$B$5:$H$1025,7,FALSE)</f>
        <v>u</v>
      </c>
      <c r="E27" s="12">
        <v>1.31</v>
      </c>
      <c r="F27" s="22">
        <f>VLOOKUP($B27,IN_08_20!$B:$E,4,)</f>
        <v>192.99674177549053</v>
      </c>
      <c r="G27" s="13">
        <f t="shared" si="1"/>
        <v>252.82573172589261</v>
      </c>
      <c r="H27" s="8"/>
    </row>
    <row r="28" spans="1:8" s="2" customFormat="1" ht="13.5" customHeight="1" x14ac:dyDescent="0.25">
      <c r="A28" s="27">
        <v>31</v>
      </c>
      <c r="B28" s="39" t="str">
        <f>VLOOKUP($A28,'PT ORGANISMOS'!$B$5:$H$1025,4,FALSE)</f>
        <v>ar.001</v>
      </c>
      <c r="C28" s="7" t="str">
        <f>VLOOKUP($A28,'PT ORGANISMOS'!$B$5:$H$1025,3,FALSE)</f>
        <v>ARENA GRUESA</v>
      </c>
      <c r="D28" s="8" t="str">
        <f>VLOOKUP($A28,'PT ORGANISMOS'!$B$5:$H$1025,7,FALSE)</f>
        <v>m3</v>
      </c>
      <c r="E28" s="12">
        <v>6.0000000000000001E-3</v>
      </c>
      <c r="F28" s="22">
        <f>VLOOKUP($B28,IN_08_20!$B:$E,4,)</f>
        <v>836.86388260317074</v>
      </c>
      <c r="G28" s="13">
        <f t="shared" si="1"/>
        <v>5.0211832956190241</v>
      </c>
      <c r="H28" s="8"/>
    </row>
    <row r="29" spans="1:8" s="2" customFormat="1" ht="13.5" customHeight="1" x14ac:dyDescent="0.25">
      <c r="A29" s="27">
        <v>183</v>
      </c>
      <c r="B29" s="39" t="str">
        <f>VLOOKUP($A29,'PT ORGANISMOS'!$B$5:$H$1025,4,FALSE)</f>
        <v>li.009</v>
      </c>
      <c r="C29" s="7" t="str">
        <f>VLOOKUP($A29,'PT ORGANISMOS'!$B$5:$H$1025,3,FALSE)</f>
        <v>YESO BLANCO</v>
      </c>
      <c r="D29" s="8" t="str">
        <f>VLOOKUP($A29,'PT ORGANISMOS'!$B$5:$H$1025,7,FALSE)</f>
        <v>kg</v>
      </c>
      <c r="E29" s="12">
        <v>18</v>
      </c>
      <c r="F29" s="22">
        <f>VLOOKUP($B29,IN_08_20!$B:$E,4,)</f>
        <v>42.570122700592471</v>
      </c>
      <c r="G29" s="13">
        <f t="shared" si="1"/>
        <v>766.26220861066452</v>
      </c>
      <c r="H29" s="8"/>
    </row>
    <row r="30" spans="1:8" s="2" customFormat="1" ht="13.5" customHeight="1" x14ac:dyDescent="0.25">
      <c r="A30" s="27">
        <v>190</v>
      </c>
      <c r="B30" s="39" t="str">
        <f>VLOOKUP($A30,'PT ORGANISMOS'!$B$5:$H$1025,4,FALSE)</f>
        <v>ma.015</v>
      </c>
      <c r="C30" s="7" t="str">
        <f>VLOOKUP($A30,'PT ORGANISMOS'!$B$5:$H$1025,3,FALSE)</f>
        <v>LISTONES PINO 1X2"</v>
      </c>
      <c r="D30" s="8" t="str">
        <f>VLOOKUP($A30,'PT ORGANISMOS'!$B$5:$H$1025,7,FALSE)</f>
        <v>m</v>
      </c>
      <c r="E30" s="12">
        <v>2.2000000000000002</v>
      </c>
      <c r="F30" s="22">
        <f>VLOOKUP($B30,IN_08_20!$B:$E,4,)</f>
        <v>34.866902670625578</v>
      </c>
      <c r="G30" s="13">
        <f t="shared" si="1"/>
        <v>76.707185875376283</v>
      </c>
      <c r="H30" s="8"/>
    </row>
    <row r="31" spans="1:8" s="2" customFormat="1" ht="13.5" customHeight="1" x14ac:dyDescent="0.25">
      <c r="A31" s="27"/>
      <c r="B31" s="35" t="s">
        <v>903</v>
      </c>
      <c r="C31" s="7"/>
      <c r="D31" s="8"/>
      <c r="E31" s="12"/>
      <c r="F31" s="22"/>
      <c r="G31" s="13"/>
      <c r="H31" s="8"/>
    </row>
    <row r="32" spans="1:8" s="2" customFormat="1" ht="13.5" customHeight="1" x14ac:dyDescent="0.25">
      <c r="A32" s="27">
        <v>202</v>
      </c>
      <c r="B32" s="39" t="str">
        <f>VLOOKUP($A32,'PT ORGANISMOS'!$B$5:$H$1025,4,FALSE)</f>
        <v>mo.006</v>
      </c>
      <c r="C32" s="7" t="str">
        <f>VLOOKUP($A32,'PT ORGANISMOS'!$B$5:$H$1025,3,FALSE)</f>
        <v>CUADRILLA TIPO UOCRA</v>
      </c>
      <c r="D32" s="8" t="str">
        <f>VLOOKUP($A32,'PT ORGANISMOS'!$B$5:$H$1025,7,FALSE)</f>
        <v>h</v>
      </c>
      <c r="E32" s="12">
        <v>2.95</v>
      </c>
      <c r="F32" s="22">
        <f>VLOOKUP($B32,IN_08_20!$B:$E,4,)</f>
        <v>350.78211407878774</v>
      </c>
      <c r="G32" s="13">
        <f>F32*E32</f>
        <v>1034.807236532424</v>
      </c>
      <c r="H32" s="8"/>
    </row>
    <row r="33" spans="1:8" s="2" customFormat="1" ht="13.5" customHeight="1" x14ac:dyDescent="0.25">
      <c r="A33" s="27"/>
      <c r="B33" s="35" t="s">
        <v>904</v>
      </c>
      <c r="C33" s="7"/>
      <c r="D33" s="8"/>
      <c r="E33" s="12"/>
      <c r="F33" s="22"/>
      <c r="G33" s="13"/>
      <c r="H33" s="8"/>
    </row>
    <row r="34" spans="1:8" s="2" customFormat="1" ht="13.5" customHeight="1" x14ac:dyDescent="0.25">
      <c r="A34" s="30">
        <v>75</v>
      </c>
      <c r="B34" s="40" t="str">
        <f>VLOOKUP($A34,'PT ORGANISMOS'!$B$5:$H$1025,4,FALSE)</f>
        <v>eq.012</v>
      </c>
      <c r="C34" s="14" t="str">
        <f>VLOOKUP($A34,'PT ORGANISMOS'!$B$5:$H$1025,3,FALSE)</f>
        <v>CAMIÓN VOLCADOR 140 H.P.</v>
      </c>
      <c r="D34" s="15" t="str">
        <f>VLOOKUP($A34,'PT ORGANISMOS'!$B$5:$H$1025,7,FALSE)</f>
        <v>h</v>
      </c>
      <c r="E34" s="31">
        <v>8.0000000000000002E-3</v>
      </c>
      <c r="F34" s="24">
        <f>VLOOKUP($B34,IN_08_20!$B:$E,4,)</f>
        <v>4146.2887256838385</v>
      </c>
      <c r="G34" s="17">
        <f>F34*E34</f>
        <v>33.170309805470708</v>
      </c>
      <c r="H34" s="15"/>
    </row>
    <row r="37" spans="1:8" s="2" customFormat="1" ht="15.75" x14ac:dyDescent="0.25">
      <c r="A37" s="50" t="s">
        <v>1009</v>
      </c>
      <c r="B37" s="42" t="s">
        <v>1015</v>
      </c>
      <c r="C37" s="11"/>
      <c r="D37" s="45" t="s">
        <v>913</v>
      </c>
      <c r="E37" s="43" t="str">
        <f>A37</f>
        <v>0.33.10.A</v>
      </c>
      <c r="F37" s="45" t="s">
        <v>920</v>
      </c>
      <c r="G37" s="44">
        <f>SUM(G39:G44)</f>
        <v>2041.1082521619517</v>
      </c>
      <c r="H37" s="8" t="s">
        <v>3</v>
      </c>
    </row>
    <row r="38" spans="1:8" s="2" customFormat="1" ht="15" x14ac:dyDescent="0.25">
      <c r="A38" s="28"/>
      <c r="B38" s="34" t="s">
        <v>909</v>
      </c>
      <c r="C38" s="18"/>
      <c r="D38" s="19" t="s">
        <v>914</v>
      </c>
      <c r="E38" s="19" t="s">
        <v>910</v>
      </c>
      <c r="F38" s="20" t="s">
        <v>911</v>
      </c>
      <c r="G38" s="20" t="s">
        <v>912</v>
      </c>
      <c r="H38" s="18"/>
    </row>
    <row r="39" spans="1:8" s="2" customFormat="1" ht="13.5" customHeight="1" x14ac:dyDescent="0.25">
      <c r="A39" s="29"/>
      <c r="B39" s="46" t="s">
        <v>902</v>
      </c>
      <c r="C39" s="25"/>
      <c r="D39" s="41"/>
      <c r="E39" s="47"/>
      <c r="F39" s="48"/>
      <c r="G39" s="49"/>
      <c r="H39" s="41"/>
    </row>
    <row r="40" spans="1:8" s="2" customFormat="1" ht="13.5" customHeight="1" x14ac:dyDescent="0.25">
      <c r="A40" s="27">
        <v>187</v>
      </c>
      <c r="B40" s="39" t="str">
        <f>VLOOKUP($A40,'PT ORGANISMOS'!$B$5:$H$1025,4,FALSE)</f>
        <v>ma.006</v>
      </c>
      <c r="C40" s="7" t="str">
        <f>VLOOKUP($A40,'PT ORGANISMOS'!$B$5:$H$1025,3,FALSE)</f>
        <v>MADERA 1RA. PINO NACIONAL S/CEPILLAR</v>
      </c>
      <c r="D40" s="8" t="str">
        <f>VLOOKUP($A40,'PT ORGANISMOS'!$B$5:$H$1025,7,FALSE)</f>
        <v>m2</v>
      </c>
      <c r="E40" s="12">
        <v>1.7</v>
      </c>
      <c r="F40" s="22">
        <f>VLOOKUP($B40,IN_08_20!$B:$E,4,)</f>
        <v>768.45512599935626</v>
      </c>
      <c r="G40" s="13">
        <f>F40*E40</f>
        <v>1306.3737141989056</v>
      </c>
      <c r="H40" s="8"/>
    </row>
    <row r="41" spans="1:8" s="2" customFormat="1" ht="13.5" customHeight="1" x14ac:dyDescent="0.25">
      <c r="A41" s="27"/>
      <c r="B41" s="35" t="s">
        <v>903</v>
      </c>
      <c r="C41" s="7"/>
      <c r="D41" s="8"/>
      <c r="E41" s="12"/>
      <c r="F41" s="21"/>
      <c r="G41" s="13"/>
      <c r="H41" s="8"/>
    </row>
    <row r="42" spans="1:8" s="2" customFormat="1" ht="13.5" customHeight="1" x14ac:dyDescent="0.25">
      <c r="A42" s="27">
        <v>202</v>
      </c>
      <c r="B42" s="39" t="str">
        <f>VLOOKUP($A42,'PT ORGANISMOS'!$B$5:$H$1025,4,FALSE)</f>
        <v>mo.006</v>
      </c>
      <c r="C42" s="7" t="str">
        <f>VLOOKUP($A42,'PT ORGANISMOS'!$B$5:$H$1025,3,FALSE)</f>
        <v>CUADRILLA TIPO UOCRA</v>
      </c>
      <c r="D42" s="8" t="str">
        <f>VLOOKUP($A42,'PT ORGANISMOS'!$B$5:$H$1025,7,FALSE)</f>
        <v>h</v>
      </c>
      <c r="E42" s="12">
        <v>2</v>
      </c>
      <c r="F42" s="22">
        <f>VLOOKUP($B42,IN_08_20!$B:$E,4,)</f>
        <v>350.78211407878774</v>
      </c>
      <c r="G42" s="13">
        <f>F42*E42</f>
        <v>701.56422815757549</v>
      </c>
      <c r="H42" s="8"/>
    </row>
    <row r="43" spans="1:8" s="2" customFormat="1" ht="13.5" customHeight="1" x14ac:dyDescent="0.25">
      <c r="A43" s="27"/>
      <c r="B43" s="35" t="s">
        <v>904</v>
      </c>
      <c r="C43" s="7"/>
      <c r="D43" s="8"/>
      <c r="E43" s="12"/>
      <c r="F43" s="22"/>
      <c r="G43" s="13"/>
      <c r="H43" s="8"/>
    </row>
    <row r="44" spans="1:8" s="2" customFormat="1" ht="13.5" customHeight="1" x14ac:dyDescent="0.25">
      <c r="A44" s="30">
        <v>75</v>
      </c>
      <c r="B44" s="40" t="str">
        <f>VLOOKUP($A44,'PT ORGANISMOS'!$B$5:$H$1025,4,FALSE)</f>
        <v>eq.012</v>
      </c>
      <c r="C44" s="14" t="str">
        <f>VLOOKUP($A44,'PT ORGANISMOS'!$B$5:$H$1025,3,FALSE)</f>
        <v>CAMIÓN VOLCADOR 140 H.P.</v>
      </c>
      <c r="D44" s="15" t="str">
        <f>VLOOKUP($A44,'PT ORGANISMOS'!$B$5:$H$1025,7,FALSE)</f>
        <v>h</v>
      </c>
      <c r="E44" s="31">
        <v>8.0000000000000002E-3</v>
      </c>
      <c r="F44" s="24">
        <f>VLOOKUP($B44,IN_08_20!$B:$E,4,)</f>
        <v>4146.2887256838385</v>
      </c>
      <c r="G44" s="17">
        <f>F44*E44</f>
        <v>33.170309805470708</v>
      </c>
      <c r="H44" s="15"/>
    </row>
    <row r="47" spans="1:8" s="2" customFormat="1" ht="15.75" x14ac:dyDescent="0.25">
      <c r="A47" s="50" t="s">
        <v>1010</v>
      </c>
      <c r="B47" s="42" t="s">
        <v>1016</v>
      </c>
      <c r="C47" s="11"/>
      <c r="D47" s="45" t="s">
        <v>913</v>
      </c>
      <c r="E47" s="43" t="str">
        <f>A47</f>
        <v>0.33.15.A</v>
      </c>
      <c r="F47" s="45" t="s">
        <v>920</v>
      </c>
      <c r="G47" s="44">
        <f>SUM(G49:G55)</f>
        <v>3110.2856475687859</v>
      </c>
      <c r="H47" s="8" t="s">
        <v>3</v>
      </c>
    </row>
    <row r="48" spans="1:8" s="2" customFormat="1" ht="15" x14ac:dyDescent="0.25">
      <c r="A48" s="28"/>
      <c r="B48" s="34" t="s">
        <v>909</v>
      </c>
      <c r="C48" s="18"/>
      <c r="D48" s="19" t="s">
        <v>914</v>
      </c>
      <c r="E48" s="19" t="s">
        <v>910</v>
      </c>
      <c r="F48" s="20" t="s">
        <v>911</v>
      </c>
      <c r="G48" s="20" t="s">
        <v>912</v>
      </c>
      <c r="H48" s="18"/>
    </row>
    <row r="49" spans="1:8" s="2" customFormat="1" ht="13.5" customHeight="1" x14ac:dyDescent="0.25">
      <c r="A49" s="29"/>
      <c r="B49" s="46" t="s">
        <v>902</v>
      </c>
      <c r="C49" s="25"/>
      <c r="D49" s="41"/>
      <c r="E49" s="47"/>
      <c r="F49" s="48"/>
      <c r="G49" s="49"/>
      <c r="H49" s="41"/>
    </row>
    <row r="50" spans="1:8" s="2" customFormat="1" ht="13.5" customHeight="1" x14ac:dyDescent="0.25">
      <c r="A50" s="27">
        <v>54</v>
      </c>
      <c r="B50" s="39" t="str">
        <f>VLOOKUP($A50,'PT ORGANISMOS'!$B$5:$H$1025,4,FALSE)</f>
        <v>ch.020</v>
      </c>
      <c r="C50" s="7" t="str">
        <f>VLOOKUP($A50,'PT ORGANISMOS'!$B$5:$H$1025,3,FALSE)</f>
        <v>PERFIL CHAPA GALV. SOLERA DE 35 MM X 2,60 M</v>
      </c>
      <c r="D50" s="8" t="str">
        <f>VLOOKUP($A50,'PT ORGANISMOS'!$B$5:$H$1025,7,FALSE)</f>
        <v>u</v>
      </c>
      <c r="E50" s="12">
        <v>4.7</v>
      </c>
      <c r="F50" s="22">
        <f>VLOOKUP($B50,IN_08_20!$B:$E,4,)</f>
        <v>331.73330867890706</v>
      </c>
      <c r="G50" s="13">
        <f>F50*E50</f>
        <v>1559.1465507908633</v>
      </c>
      <c r="H50" s="8"/>
    </row>
    <row r="51" spans="1:8" s="2" customFormat="1" ht="13.5" customHeight="1" x14ac:dyDescent="0.25">
      <c r="A51" s="27">
        <v>223</v>
      </c>
      <c r="B51" s="39" t="str">
        <f>VLOOKUP($A51,'PT ORGANISMOS'!$B$5:$H$1025,4,FALSE)</f>
        <v>pl.001</v>
      </c>
      <c r="C51" s="7" t="str">
        <f>VLOOKUP($A51,'PT ORGANISMOS'!$B$5:$H$1025,3,FALSE)</f>
        <v>PLACA DURLOCK 1.20MX2.40M 9,5MM</v>
      </c>
      <c r="D51" s="8" t="str">
        <f>VLOOKUP($A51,'PT ORGANISMOS'!$B$5:$H$1025,7,FALSE)</f>
        <v>u</v>
      </c>
      <c r="E51" s="12">
        <v>1.1000000000000001</v>
      </c>
      <c r="F51" s="22">
        <f>VLOOKUP($B51,IN_08_20!$B:$E,4,)</f>
        <v>886.55496450139538</v>
      </c>
      <c r="G51" s="13">
        <f>F51*E51</f>
        <v>975.21046095153497</v>
      </c>
      <c r="H51" s="8"/>
    </row>
    <row r="52" spans="1:8" s="2" customFormat="1" ht="13.5" customHeight="1" x14ac:dyDescent="0.25">
      <c r="A52" s="27"/>
      <c r="B52" s="35" t="s">
        <v>903</v>
      </c>
      <c r="C52" s="7"/>
      <c r="D52" s="8"/>
      <c r="E52" s="12"/>
      <c r="F52" s="22"/>
      <c r="G52" s="13"/>
      <c r="H52" s="8"/>
    </row>
    <row r="53" spans="1:8" s="2" customFormat="1" ht="13.5" customHeight="1" x14ac:dyDescent="0.25">
      <c r="A53" s="27">
        <v>202</v>
      </c>
      <c r="B53" s="39" t="str">
        <f>VLOOKUP($A53,'PT ORGANISMOS'!$B$5:$H$1025,4,FALSE)</f>
        <v>mo.006</v>
      </c>
      <c r="C53" s="7" t="str">
        <f>VLOOKUP($A53,'PT ORGANISMOS'!$B$5:$H$1025,3,FALSE)</f>
        <v>CUADRILLA TIPO UOCRA</v>
      </c>
      <c r="D53" s="8" t="str">
        <f>VLOOKUP($A53,'PT ORGANISMOS'!$B$5:$H$1025,7,FALSE)</f>
        <v>h</v>
      </c>
      <c r="E53" s="12">
        <v>1.5</v>
      </c>
      <c r="F53" s="22">
        <f>VLOOKUP($B53,IN_08_20!$B:$E,4,)</f>
        <v>350.78211407878774</v>
      </c>
      <c r="G53" s="13">
        <f>F53*E53</f>
        <v>526.17317111818159</v>
      </c>
      <c r="H53" s="8"/>
    </row>
    <row r="54" spans="1:8" s="2" customFormat="1" ht="13.5" customHeight="1" x14ac:dyDescent="0.25">
      <c r="A54" s="27"/>
      <c r="B54" s="35" t="s">
        <v>904</v>
      </c>
      <c r="C54" s="7"/>
      <c r="D54" s="8"/>
      <c r="E54" s="12"/>
      <c r="F54" s="22"/>
      <c r="G54" s="13"/>
      <c r="H54" s="8"/>
    </row>
    <row r="55" spans="1:8" s="2" customFormat="1" ht="13.5" customHeight="1" x14ac:dyDescent="0.25">
      <c r="A55" s="30">
        <v>75</v>
      </c>
      <c r="B55" s="40" t="str">
        <f>VLOOKUP($A55,'PT ORGANISMOS'!$B$5:$H$1025,4,FALSE)</f>
        <v>eq.012</v>
      </c>
      <c r="C55" s="14" t="str">
        <f>VLOOKUP($A55,'PT ORGANISMOS'!$B$5:$H$1025,3,FALSE)</f>
        <v>CAMIÓN VOLCADOR 140 H.P.</v>
      </c>
      <c r="D55" s="15" t="str">
        <f>VLOOKUP($A55,'PT ORGANISMOS'!$B$5:$H$1025,7,FALSE)</f>
        <v>h</v>
      </c>
      <c r="E55" s="31">
        <v>1.2E-2</v>
      </c>
      <c r="F55" s="24">
        <f>VLOOKUP($B55,IN_08_20!$B:$E,4,)</f>
        <v>4146.2887256838385</v>
      </c>
      <c r="G55" s="17">
        <f>F55*E55</f>
        <v>49.755464708206063</v>
      </c>
      <c r="H55" s="15"/>
    </row>
    <row r="58" spans="1:8" s="2" customFormat="1" ht="15.75" x14ac:dyDescent="0.25">
      <c r="A58" s="50" t="s">
        <v>1011</v>
      </c>
      <c r="B58" s="42" t="s">
        <v>1017</v>
      </c>
      <c r="C58" s="11"/>
      <c r="D58" s="45" t="s">
        <v>913</v>
      </c>
      <c r="E58" s="43" t="str">
        <f>A58</f>
        <v>0.33.30.A</v>
      </c>
      <c r="F58" s="45" t="s">
        <v>920</v>
      </c>
      <c r="G58" s="44">
        <f>SUM(G60:G67)</f>
        <v>865.67775923128693</v>
      </c>
      <c r="H58" s="8" t="s">
        <v>3</v>
      </c>
    </row>
    <row r="59" spans="1:8" s="2" customFormat="1" ht="15" x14ac:dyDescent="0.25">
      <c r="A59" s="28"/>
      <c r="B59" s="34" t="s">
        <v>909</v>
      </c>
      <c r="C59" s="18"/>
      <c r="D59" s="19" t="s">
        <v>914</v>
      </c>
      <c r="E59" s="19" t="s">
        <v>910</v>
      </c>
      <c r="F59" s="20" t="s">
        <v>911</v>
      </c>
      <c r="G59" s="20" t="s">
        <v>912</v>
      </c>
      <c r="H59" s="18"/>
    </row>
    <row r="60" spans="1:8" s="2" customFormat="1" ht="13.5" customHeight="1" x14ac:dyDescent="0.25">
      <c r="A60" s="29"/>
      <c r="B60" s="46" t="s">
        <v>902</v>
      </c>
      <c r="C60" s="25"/>
      <c r="D60" s="41"/>
      <c r="E60" s="47"/>
      <c r="F60" s="48"/>
      <c r="G60" s="49"/>
      <c r="H60" s="41"/>
    </row>
    <row r="61" spans="1:8" s="2" customFormat="1" ht="13.5" customHeight="1" x14ac:dyDescent="0.25">
      <c r="A61" s="27">
        <v>181</v>
      </c>
      <c r="B61" s="39" t="str">
        <f>VLOOKUP($A61,'PT ORGANISMOS'!$B$5:$H$1025,4,FALSE)</f>
        <v>li.006</v>
      </c>
      <c r="C61" s="7" t="str">
        <f>VLOOKUP($A61,'PT ORGANISMOS'!$B$5:$H$1025,3,FALSE)</f>
        <v xml:space="preserve">CEMENTO PORTLAND (PARA VARIACIÓN HISTÓRICA) </v>
      </c>
      <c r="D61" s="8" t="str">
        <f>VLOOKUP($A61,'PT ORGANISMOS'!$B$5:$H$1025,7,FALSE)</f>
        <v>kg</v>
      </c>
      <c r="E61" s="12">
        <v>6</v>
      </c>
      <c r="F61" s="22">
        <f>VLOOKUP($B61,IN_08_20!$B:$E,4,)</f>
        <v>22.903541245132185</v>
      </c>
      <c r="G61" s="13">
        <f>F61*E61</f>
        <v>137.42124747079311</v>
      </c>
      <c r="H61" s="8"/>
    </row>
    <row r="62" spans="1:8" s="2" customFormat="1" ht="13.5" customHeight="1" x14ac:dyDescent="0.25">
      <c r="A62" s="27">
        <v>179</v>
      </c>
      <c r="B62" s="39" t="str">
        <f>VLOOKUP($A62,'PT ORGANISMOS'!$B$5:$H$1025,4,FALSE)</f>
        <v>li.004</v>
      </c>
      <c r="C62" s="7" t="str">
        <f>VLOOKUP($A62,'PT ORGANISMOS'!$B$5:$H$1025,3,FALSE)</f>
        <v>CAL HIDRATADA EN BOLSA</v>
      </c>
      <c r="D62" s="8" t="str">
        <f>VLOOKUP($A62,'PT ORGANISMOS'!$B$5:$H$1025,7,FALSE)</f>
        <v>kg</v>
      </c>
      <c r="E62" s="12">
        <v>4</v>
      </c>
      <c r="F62" s="22">
        <f>VLOOKUP($B62,IN_08_20!$B:$E,4,)</f>
        <v>15.080566184945388</v>
      </c>
      <c r="G62" s="13">
        <f>F62*E62</f>
        <v>60.322264739781552</v>
      </c>
      <c r="H62" s="8"/>
    </row>
    <row r="63" spans="1:8" s="2" customFormat="1" ht="13.5" customHeight="1" x14ac:dyDescent="0.25">
      <c r="A63" s="27">
        <v>31</v>
      </c>
      <c r="B63" s="39" t="str">
        <f>VLOOKUP($A63,'PT ORGANISMOS'!$B$5:$H$1025,4,FALSE)</f>
        <v>ar.001</v>
      </c>
      <c r="C63" s="7" t="str">
        <f>VLOOKUP($A63,'PT ORGANISMOS'!$B$5:$H$1025,3,FALSE)</f>
        <v>ARENA GRUESA</v>
      </c>
      <c r="D63" s="8" t="str">
        <f>VLOOKUP($A63,'PT ORGANISMOS'!$B$5:$H$1025,7,FALSE)</f>
        <v>m3</v>
      </c>
      <c r="E63" s="32">
        <v>2.5000000000000001E-2</v>
      </c>
      <c r="F63" s="22">
        <f>VLOOKUP($B63,IN_08_20!$B:$E,4,)</f>
        <v>836.86388260317074</v>
      </c>
      <c r="G63" s="13">
        <f>F63*E63</f>
        <v>20.921597065079268</v>
      </c>
      <c r="H63" s="8"/>
    </row>
    <row r="64" spans="1:8" s="2" customFormat="1" ht="13.5" customHeight="1" x14ac:dyDescent="0.25">
      <c r="A64" s="27"/>
      <c r="B64" s="35" t="s">
        <v>903</v>
      </c>
      <c r="C64" s="7"/>
      <c r="D64" s="8"/>
      <c r="E64" s="12"/>
      <c r="F64" s="22"/>
      <c r="G64" s="13"/>
      <c r="H64" s="8"/>
    </row>
    <row r="65" spans="1:8" s="2" customFormat="1" ht="13.5" customHeight="1" x14ac:dyDescent="0.25">
      <c r="A65" s="27">
        <v>202</v>
      </c>
      <c r="B65" s="39" t="str">
        <f>VLOOKUP($A65,'PT ORGANISMOS'!$B$5:$H$1025,4,FALSE)</f>
        <v>mo.006</v>
      </c>
      <c r="C65" s="7" t="str">
        <f>VLOOKUP($A65,'PT ORGANISMOS'!$B$5:$H$1025,3,FALSE)</f>
        <v>CUADRILLA TIPO UOCRA</v>
      </c>
      <c r="D65" s="8" t="str">
        <f>VLOOKUP($A65,'PT ORGANISMOS'!$B$5:$H$1025,7,FALSE)</f>
        <v>h</v>
      </c>
      <c r="E65" s="12">
        <v>1.82</v>
      </c>
      <c r="F65" s="22">
        <f>VLOOKUP($B65,IN_08_20!$B:$E,4,)</f>
        <v>350.78211407878774</v>
      </c>
      <c r="G65" s="13">
        <f>F65*E65</f>
        <v>638.42344762339371</v>
      </c>
      <c r="H65" s="8"/>
    </row>
    <row r="66" spans="1:8" s="2" customFormat="1" ht="13.5" customHeight="1" x14ac:dyDescent="0.25">
      <c r="A66" s="27"/>
      <c r="B66" s="35" t="s">
        <v>904</v>
      </c>
      <c r="C66" s="7"/>
      <c r="D66" s="8"/>
      <c r="E66" s="12"/>
      <c r="F66" s="22"/>
      <c r="G66" s="13"/>
      <c r="H66" s="8"/>
    </row>
    <row r="67" spans="1:8" s="2" customFormat="1" ht="13.5" customHeight="1" x14ac:dyDescent="0.25">
      <c r="A67" s="30">
        <v>83</v>
      </c>
      <c r="B67" s="40" t="str">
        <f>VLOOKUP($A67,'PT ORGANISMOS'!$B$5:$H$1025,4,FALSE)</f>
        <v>eq.020</v>
      </c>
      <c r="C67" s="14" t="str">
        <f>VLOOKUP($A67,'PT ORGANISMOS'!$B$5:$H$1025,3,FALSE)</f>
        <v>MIXER HORMIGÓN 5 M3</v>
      </c>
      <c r="D67" s="15" t="str">
        <f>VLOOKUP($A67,'PT ORGANISMOS'!$B$5:$H$1025,7,FALSE)</f>
        <v>h</v>
      </c>
      <c r="E67" s="72">
        <v>1.5E-3</v>
      </c>
      <c r="F67" s="24">
        <f>VLOOKUP($B67,IN_08_20!$B:$E,4,)</f>
        <v>5726.1348881594367</v>
      </c>
      <c r="G67" s="17">
        <f>F67*E67</f>
        <v>8.5892023322391555</v>
      </c>
      <c r="H67" s="15"/>
    </row>
    <row r="70" spans="1:8" s="2" customFormat="1" ht="15.75" x14ac:dyDescent="0.25">
      <c r="A70" s="50" t="s">
        <v>1012</v>
      </c>
      <c r="B70" s="42" t="s">
        <v>1018</v>
      </c>
      <c r="C70" s="11"/>
      <c r="D70" s="45" t="s">
        <v>913</v>
      </c>
      <c r="E70" s="43" t="str">
        <f>A70</f>
        <v>0.33.35.A</v>
      </c>
      <c r="F70" s="45" t="s">
        <v>920</v>
      </c>
      <c r="G70" s="44">
        <f>SUM(G72:G77)</f>
        <v>1480.4239335221907</v>
      </c>
      <c r="H70" s="8" t="s">
        <v>3</v>
      </c>
    </row>
    <row r="71" spans="1:8" s="2" customFormat="1" ht="15" x14ac:dyDescent="0.25">
      <c r="A71" s="28"/>
      <c r="B71" s="34" t="s">
        <v>909</v>
      </c>
      <c r="C71" s="18"/>
      <c r="D71" s="19" t="s">
        <v>914</v>
      </c>
      <c r="E71" s="19" t="s">
        <v>910</v>
      </c>
      <c r="F71" s="20" t="s">
        <v>911</v>
      </c>
      <c r="G71" s="20" t="s">
        <v>912</v>
      </c>
      <c r="H71" s="18"/>
    </row>
    <row r="72" spans="1:8" s="2" customFormat="1" ht="13.5" customHeight="1" x14ac:dyDescent="0.25">
      <c r="A72" s="29"/>
      <c r="B72" s="46" t="s">
        <v>902</v>
      </c>
      <c r="C72" s="25"/>
      <c r="D72" s="41"/>
      <c r="E72" s="47"/>
      <c r="F72" s="48"/>
      <c r="G72" s="49"/>
      <c r="H72" s="41"/>
    </row>
    <row r="73" spans="1:8" s="2" customFormat="1" ht="13.5" customHeight="1" x14ac:dyDescent="0.25">
      <c r="A73" s="27">
        <v>183</v>
      </c>
      <c r="B73" s="39" t="str">
        <f>VLOOKUP($A73,'PT ORGANISMOS'!$B$5:$H$1025,4,FALSE)</f>
        <v>li.009</v>
      </c>
      <c r="C73" s="7" t="str">
        <f>VLOOKUP($A73,'PT ORGANISMOS'!$B$5:$H$1025,3,FALSE)</f>
        <v>YESO BLANCO</v>
      </c>
      <c r="D73" s="8" t="str">
        <f>VLOOKUP($A73,'PT ORGANISMOS'!$B$5:$H$1025,7,FALSE)</f>
        <v>kg</v>
      </c>
      <c r="E73" s="12">
        <v>18</v>
      </c>
      <c r="F73" s="22">
        <f>VLOOKUP($B73,IN_08_20!$B:$E,4,)</f>
        <v>42.570122700592471</v>
      </c>
      <c r="G73" s="13">
        <f>F73*E73</f>
        <v>766.26220861066452</v>
      </c>
      <c r="H73" s="8"/>
    </row>
    <row r="74" spans="1:8" s="2" customFormat="1" ht="13.5" customHeight="1" x14ac:dyDescent="0.25">
      <c r="A74" s="27"/>
      <c r="B74" s="35" t="s">
        <v>903</v>
      </c>
      <c r="C74" s="7"/>
      <c r="D74" s="8"/>
      <c r="E74" s="12"/>
      <c r="F74" s="21"/>
      <c r="G74" s="13"/>
      <c r="H74" s="8"/>
    </row>
    <row r="75" spans="1:8" s="2" customFormat="1" ht="13.5" customHeight="1" x14ac:dyDescent="0.25">
      <c r="A75" s="27">
        <v>202</v>
      </c>
      <c r="B75" s="39" t="str">
        <f>VLOOKUP($A75,'PT ORGANISMOS'!$B$5:$H$1025,4,FALSE)</f>
        <v>mo.006</v>
      </c>
      <c r="C75" s="7" t="str">
        <f>VLOOKUP($A75,'PT ORGANISMOS'!$B$5:$H$1025,3,FALSE)</f>
        <v>CUADRILLA TIPO UOCRA</v>
      </c>
      <c r="D75" s="8" t="str">
        <f>VLOOKUP($A75,'PT ORGANISMOS'!$B$5:$H$1025,7,FALSE)</f>
        <v>h</v>
      </c>
      <c r="E75" s="12">
        <v>2</v>
      </c>
      <c r="F75" s="22">
        <f>VLOOKUP($B75,IN_08_20!$B:$E,4,)</f>
        <v>350.78211407878774</v>
      </c>
      <c r="G75" s="13">
        <f>F75*E75</f>
        <v>701.56422815757549</v>
      </c>
      <c r="H75" s="8"/>
    </row>
    <row r="76" spans="1:8" s="2" customFormat="1" ht="13.5" customHeight="1" x14ac:dyDescent="0.25">
      <c r="A76" s="27"/>
      <c r="B76" s="35" t="s">
        <v>904</v>
      </c>
      <c r="C76" s="7"/>
      <c r="D76" s="8"/>
      <c r="E76" s="12"/>
      <c r="F76" s="22"/>
      <c r="G76" s="13"/>
      <c r="H76" s="8"/>
    </row>
    <row r="77" spans="1:8" s="2" customFormat="1" ht="13.5" customHeight="1" x14ac:dyDescent="0.25">
      <c r="A77" s="30">
        <v>83</v>
      </c>
      <c r="B77" s="40" t="str">
        <f>VLOOKUP($A77,'PT ORGANISMOS'!$B$5:$H$1025,4,FALSE)</f>
        <v>eq.020</v>
      </c>
      <c r="C77" s="14" t="str">
        <f>VLOOKUP($A77,'PT ORGANISMOS'!$B$5:$H$1025,3,FALSE)</f>
        <v>MIXER HORMIGÓN 5 M3</v>
      </c>
      <c r="D77" s="15" t="str">
        <f>VLOOKUP($A77,'PT ORGANISMOS'!$B$5:$H$1025,7,FALSE)</f>
        <v>h</v>
      </c>
      <c r="E77" s="72">
        <v>2.2000000000000001E-3</v>
      </c>
      <c r="F77" s="24">
        <f>VLOOKUP($B77,IN_08_20!$B:$E,4,)</f>
        <v>5726.1348881594367</v>
      </c>
      <c r="G77" s="17">
        <f>F77*E77</f>
        <v>12.597496753950761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6"/>
  <sheetViews>
    <sheetView view="pageLayout"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1019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1020</v>
      </c>
      <c r="B6" s="42" t="s">
        <v>1022</v>
      </c>
      <c r="C6" s="11"/>
      <c r="D6" s="45" t="s">
        <v>913</v>
      </c>
      <c r="E6" s="43" t="str">
        <f>A6</f>
        <v>0.36.30.A</v>
      </c>
      <c r="F6" s="45" t="s">
        <v>920</v>
      </c>
      <c r="G6" s="44">
        <f>SUM(G8:G13)</f>
        <v>204.43121981860287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218</v>
      </c>
      <c r="B9" s="39" t="str">
        <f>VLOOKUP($A9,'PT ORGANISMOS'!$B$5:$H$1025,4,FALSE)</f>
        <v>pi.022</v>
      </c>
      <c r="C9" s="7" t="str">
        <f>VLOOKUP($A9,'PT ORGANISMOS'!$B$5:$H$1025,3,FALSE)</f>
        <v>SALPICADO PLÁSTICO BLANCO TIPO IGAM 30L</v>
      </c>
      <c r="D9" s="8" t="str">
        <f>VLOOKUP($A9,'PT ORGANISMOS'!$B$5:$H$1025,7,FALSE)</f>
        <v>kg</v>
      </c>
      <c r="E9" s="12">
        <v>2</v>
      </c>
      <c r="F9" s="22">
        <f>VLOOKUP($B9,IN_08_20!$B:$E,4,)</f>
        <v>46.735225353403557</v>
      </c>
      <c r="G9" s="13">
        <f>F9*E9</f>
        <v>93.470450706807114</v>
      </c>
      <c r="H9" s="8"/>
    </row>
    <row r="10" spans="1:9" s="2" customFormat="1" ht="13.5" customHeight="1" x14ac:dyDescent="0.25">
      <c r="A10" s="27"/>
      <c r="B10" s="35" t="s">
        <v>903</v>
      </c>
      <c r="C10" s="7"/>
      <c r="D10" s="8"/>
      <c r="E10" s="12"/>
      <c r="F10" s="21"/>
      <c r="G10" s="13"/>
      <c r="H10" s="8"/>
    </row>
    <row r="11" spans="1:9" s="2" customFormat="1" ht="13.5" customHeight="1" x14ac:dyDescent="0.25">
      <c r="A11" s="27">
        <v>202</v>
      </c>
      <c r="B11" s="39" t="str">
        <f>VLOOKUP($A11,'PT ORGANISMOS'!$B$5:$H$1025,4,FALSE)</f>
        <v>mo.006</v>
      </c>
      <c r="C11" s="7" t="str">
        <f>VLOOKUP($A11,'PT ORGANISMOS'!$B$5:$H$1025,3,FALSE)</f>
        <v>CUADRILLA TIPO UOCRA</v>
      </c>
      <c r="D11" s="8" t="str">
        <f>VLOOKUP($A11,'PT ORGANISMOS'!$B$5:$H$1025,7,FALSE)</f>
        <v>h</v>
      </c>
      <c r="E11" s="12">
        <v>0.3</v>
      </c>
      <c r="F11" s="22">
        <f>VLOOKUP($B11,IN_08_20!$B:$E,4,)</f>
        <v>350.78211407878774</v>
      </c>
      <c r="G11" s="13">
        <f>F11*E11</f>
        <v>105.23463422363632</v>
      </c>
      <c r="H11" s="8"/>
    </row>
    <row r="12" spans="1:9" s="2" customFormat="1" ht="13.5" customHeight="1" x14ac:dyDescent="0.25">
      <c r="A12" s="27"/>
      <c r="B12" s="35" t="s">
        <v>904</v>
      </c>
      <c r="C12" s="7"/>
      <c r="D12" s="8"/>
      <c r="E12" s="12"/>
      <c r="F12" s="22"/>
      <c r="G12" s="13"/>
      <c r="H12" s="8"/>
    </row>
    <row r="13" spans="1:9" s="2" customFormat="1" ht="13.5" customHeight="1" x14ac:dyDescent="0.25">
      <c r="A13" s="30">
        <v>83</v>
      </c>
      <c r="B13" s="40" t="str">
        <f>VLOOKUP($A13,'PT ORGANISMOS'!$B$5:$H$1025,4,FALSE)</f>
        <v>eq.020</v>
      </c>
      <c r="C13" s="14" t="str">
        <f>VLOOKUP($A13,'PT ORGANISMOS'!$B$5:$H$1025,3,FALSE)</f>
        <v>MIXER HORMIGÓN 5 M3</v>
      </c>
      <c r="D13" s="15" t="str">
        <f>VLOOKUP($A13,'PT ORGANISMOS'!$B$5:$H$1025,7,FALSE)</f>
        <v>h</v>
      </c>
      <c r="E13" s="31">
        <v>1E-3</v>
      </c>
      <c r="F13" s="24">
        <f>VLOOKUP($B13,IN_08_20!$B:$E,4,)</f>
        <v>5726.1348881594367</v>
      </c>
      <c r="G13" s="17">
        <f>F13*E13</f>
        <v>5.7261348881594367</v>
      </c>
      <c r="H13" s="15"/>
    </row>
    <row r="14" spans="1:9" s="2" customFormat="1" ht="15" x14ac:dyDescent="0.25">
      <c r="A14" s="27"/>
      <c r="B14" s="38"/>
      <c r="D14" s="3"/>
      <c r="E14" s="4"/>
      <c r="F14" s="4"/>
      <c r="G14" s="5"/>
      <c r="H14" s="3"/>
    </row>
    <row r="16" spans="1:9" s="2" customFormat="1" ht="15.75" x14ac:dyDescent="0.25">
      <c r="A16" s="50" t="s">
        <v>1021</v>
      </c>
      <c r="B16" s="42" t="s">
        <v>1023</v>
      </c>
      <c r="C16" s="11"/>
      <c r="D16" s="45" t="s">
        <v>913</v>
      </c>
      <c r="E16" s="43" t="str">
        <f>A16</f>
        <v>0.36.40.A</v>
      </c>
      <c r="F16" s="45" t="s">
        <v>920</v>
      </c>
      <c r="G16" s="44">
        <f>SUM(G18:G25)</f>
        <v>850.76126141526322</v>
      </c>
      <c r="H16" s="8" t="s">
        <v>3</v>
      </c>
    </row>
    <row r="17" spans="1:8" s="2" customFormat="1" ht="15" x14ac:dyDescent="0.25">
      <c r="A17" s="28"/>
      <c r="B17" s="34" t="s">
        <v>909</v>
      </c>
      <c r="C17" s="18"/>
      <c r="D17" s="19" t="s">
        <v>914</v>
      </c>
      <c r="E17" s="19" t="s">
        <v>910</v>
      </c>
      <c r="F17" s="20" t="s">
        <v>911</v>
      </c>
      <c r="G17" s="20" t="s">
        <v>912</v>
      </c>
      <c r="H17" s="18"/>
    </row>
    <row r="18" spans="1:8" s="2" customFormat="1" ht="13.5" customHeight="1" x14ac:dyDescent="0.25">
      <c r="A18" s="29"/>
      <c r="B18" s="46" t="s">
        <v>902</v>
      </c>
      <c r="C18" s="25"/>
      <c r="D18" s="41"/>
      <c r="E18" s="47"/>
      <c r="F18" s="48"/>
      <c r="G18" s="49"/>
      <c r="H18" s="41"/>
    </row>
    <row r="19" spans="1:8" s="2" customFormat="1" ht="13.5" customHeight="1" x14ac:dyDescent="0.25">
      <c r="A19" s="27">
        <v>180</v>
      </c>
      <c r="B19" s="39" t="str">
        <f>VLOOKUP($A19,'PT ORGANISMOS'!$B$5:$H$1025,4,FALSE)</f>
        <v>li.005</v>
      </c>
      <c r="C19" s="7" t="str">
        <f>VLOOKUP($A19,'PT ORGANISMOS'!$B$5:$H$1025,3,FALSE)</f>
        <v>CEMENTO BLANCO</v>
      </c>
      <c r="D19" s="8" t="str">
        <f>VLOOKUP($A19,'PT ORGANISMOS'!$B$5:$H$1025,7,FALSE)</f>
        <v>bolsa</v>
      </c>
      <c r="E19" s="12">
        <v>0.01</v>
      </c>
      <c r="F19" s="22">
        <f>VLOOKUP($B19,IN_08_20!$B:$E,4,)</f>
        <v>687.15042178062106</v>
      </c>
      <c r="G19" s="13">
        <f>F19*E19</f>
        <v>6.8715042178062111</v>
      </c>
      <c r="H19" s="8"/>
    </row>
    <row r="20" spans="1:8" s="2" customFormat="1" ht="13.5" customHeight="1" x14ac:dyDescent="0.25">
      <c r="A20" s="27">
        <v>178</v>
      </c>
      <c r="B20" s="39" t="str">
        <f>VLOOKUP($A20,'PT ORGANISMOS'!$B$5:$H$1025,4,FALSE)</f>
        <v>li.001</v>
      </c>
      <c r="C20" s="7" t="str">
        <f>VLOOKUP($A20,'PT ORGANISMOS'!$B$5:$H$1025,3,FALSE)</f>
        <v>ADHESIVO P/PISO CERÁMICO</v>
      </c>
      <c r="D20" s="8" t="str">
        <f>VLOOKUP($A20,'PT ORGANISMOS'!$B$5:$H$1025,7,FALSE)</f>
        <v>kg</v>
      </c>
      <c r="E20" s="12">
        <v>3.5</v>
      </c>
      <c r="F20" s="22">
        <f>VLOOKUP($B20,IN_08_20!$B:$E,4,)</f>
        <v>18.881426677950312</v>
      </c>
      <c r="G20" s="13">
        <f>F20*E20</f>
        <v>66.084993372826091</v>
      </c>
      <c r="H20" s="8"/>
    </row>
    <row r="21" spans="1:8" s="2" customFormat="1" ht="13.5" customHeight="1" x14ac:dyDescent="0.25">
      <c r="A21" s="27">
        <v>41</v>
      </c>
      <c r="B21" s="39" t="str">
        <f>VLOOKUP($A21,'PT ORGANISMOS'!$B$5:$H$1025,4,FALSE)</f>
        <v>az.001</v>
      </c>
      <c r="C21" s="7" t="str">
        <f>VLOOKUP($A21,'PT ORGANISMOS'!$B$5:$H$1025,3,FALSE)</f>
        <v>AZULEJO 15X15 BLANCO</v>
      </c>
      <c r="D21" s="8" t="str">
        <f>VLOOKUP($A21,'PT ORGANISMOS'!$B$5:$H$1025,7,FALSE)</f>
        <v>m2</v>
      </c>
      <c r="E21" s="12">
        <v>1.05</v>
      </c>
      <c r="F21" s="22">
        <f>VLOOKUP($B21,IN_08_20!$B:$E,4,)</f>
        <v>226.01548141528636</v>
      </c>
      <c r="G21" s="13">
        <f>F21*E21</f>
        <v>237.31625548605069</v>
      </c>
      <c r="H21" s="8"/>
    </row>
    <row r="22" spans="1:8" s="2" customFormat="1" ht="13.5" customHeight="1" x14ac:dyDescent="0.25">
      <c r="A22" s="27"/>
      <c r="B22" s="35" t="s">
        <v>903</v>
      </c>
      <c r="C22" s="7"/>
      <c r="D22" s="8"/>
      <c r="E22" s="12"/>
      <c r="F22" s="22"/>
      <c r="G22" s="13"/>
      <c r="H22" s="8"/>
    </row>
    <row r="23" spans="1:8" s="2" customFormat="1" ht="13.5" customHeight="1" x14ac:dyDescent="0.25">
      <c r="A23" s="27">
        <v>202</v>
      </c>
      <c r="B23" s="39" t="str">
        <f>VLOOKUP($A23,'PT ORGANISMOS'!$B$5:$H$1025,4,FALSE)</f>
        <v>mo.006</v>
      </c>
      <c r="C23" s="7" t="str">
        <f>VLOOKUP($A23,'PT ORGANISMOS'!$B$5:$H$1025,3,FALSE)</f>
        <v>CUADRILLA TIPO UOCRA</v>
      </c>
      <c r="D23" s="8" t="str">
        <f>VLOOKUP($A23,'PT ORGANISMOS'!$B$5:$H$1025,7,FALSE)</f>
        <v>h</v>
      </c>
      <c r="E23" s="12">
        <v>1.5</v>
      </c>
      <c r="F23" s="22">
        <f>VLOOKUP($B23,IN_08_20!$B:$E,4,)</f>
        <v>350.78211407878774</v>
      </c>
      <c r="G23" s="13">
        <f>F23*E23</f>
        <v>526.17317111818159</v>
      </c>
      <c r="H23" s="8"/>
    </row>
    <row r="24" spans="1:8" s="2" customFormat="1" ht="13.5" customHeight="1" x14ac:dyDescent="0.25">
      <c r="A24" s="27"/>
      <c r="B24" s="35" t="s">
        <v>904</v>
      </c>
      <c r="C24" s="7"/>
      <c r="D24" s="8"/>
      <c r="E24" s="12"/>
      <c r="F24" s="22"/>
      <c r="G24" s="13"/>
      <c r="H24" s="8"/>
    </row>
    <row r="25" spans="1:8" s="2" customFormat="1" ht="13.5" customHeight="1" x14ac:dyDescent="0.25">
      <c r="A25" s="30">
        <v>83</v>
      </c>
      <c r="B25" s="40" t="str">
        <f>VLOOKUP($A25,'PT ORGANISMOS'!$B$5:$H$1025,4,FALSE)</f>
        <v>eq.020</v>
      </c>
      <c r="C25" s="14" t="str">
        <f>VLOOKUP($A25,'PT ORGANISMOS'!$B$5:$H$1025,3,FALSE)</f>
        <v>MIXER HORMIGÓN 5 M3</v>
      </c>
      <c r="D25" s="15" t="str">
        <f>VLOOKUP($A25,'PT ORGANISMOS'!$B$5:$H$1025,7,FALSE)</f>
        <v>h</v>
      </c>
      <c r="E25" s="72">
        <v>2.5000000000000001E-3</v>
      </c>
      <c r="F25" s="24">
        <f>VLOOKUP($B25,IN_08_20!$B:$E,4,)</f>
        <v>5726.1348881594367</v>
      </c>
      <c r="G25" s="17">
        <f>F25*E25</f>
        <v>14.315337220398591</v>
      </c>
      <c r="H25" s="15"/>
    </row>
    <row r="36" spans="5:5" x14ac:dyDescent="0.2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9"/>
  <sheetViews>
    <sheetView topLeftCell="B1" workbookViewId="0">
      <selection activeCell="M4" sqref="M4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1024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1025</v>
      </c>
      <c r="B6" s="42" t="s">
        <v>2030</v>
      </c>
      <c r="C6" s="11"/>
      <c r="D6" s="45" t="s">
        <v>913</v>
      </c>
      <c r="E6" s="43" t="str">
        <f>A6</f>
        <v>0.39.00.A</v>
      </c>
      <c r="F6" s="45" t="s">
        <v>920</v>
      </c>
      <c r="G6" s="44">
        <f>SUM(G8:G16)</f>
        <v>92854.790362206259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44</v>
      </c>
      <c r="B9" s="39" t="str">
        <f>VLOOKUP($A9,'PT ORGANISMOS'!$B$5:$H$1025,4,FALSE)</f>
        <v>ca.001</v>
      </c>
      <c r="C9" s="7" t="str">
        <f>VLOOKUP($A9,'PT ORGANISMOS'!$B$5:$H$1025,3,FALSE)</f>
        <v>PUERTA TABLERO 0,90 X 2,00 CEDRO</v>
      </c>
      <c r="D9" s="8" t="str">
        <f>VLOOKUP($A9,'PT ORGANISMOS'!$B$5:$H$1025,7,FALSE)</f>
        <v>u</v>
      </c>
      <c r="E9" s="12">
        <v>1</v>
      </c>
      <c r="F9" s="22">
        <f>VLOOKUP($B9,IN_08_20!$B:$E,4,)</f>
        <v>16346.316427980284</v>
      </c>
      <c r="G9" s="13">
        <f>F9*E9</f>
        <v>16346.316427980284</v>
      </c>
      <c r="H9" s="8"/>
    </row>
    <row r="10" spans="1:9" s="2" customFormat="1" ht="13.5" customHeight="1" x14ac:dyDescent="0.25">
      <c r="A10" s="27">
        <v>47</v>
      </c>
      <c r="B10" s="39" t="str">
        <f>VLOOKUP($A10,'PT ORGANISMOS'!$B$5:$H$1025,4,FALSE)</f>
        <v>ca.008</v>
      </c>
      <c r="C10" s="7" t="str">
        <f>VLOOKUP($A10,'PT ORGANISMOS'!$B$5:$H$1025,3,FALSE)</f>
        <v>PUERTA PLACA 0,70 X 2,00 PINO C/MARCO METALICO</v>
      </c>
      <c r="D10" s="8" t="str">
        <f>VLOOKUP($A10,'PT ORGANISMOS'!$B$5:$H$1025,7,FALSE)</f>
        <v>u</v>
      </c>
      <c r="E10" s="12">
        <v>4</v>
      </c>
      <c r="F10" s="22">
        <f>VLOOKUP($B10,IN_08_20!$B:$E,4,)</f>
        <v>4850.4111279890785</v>
      </c>
      <c r="G10" s="13">
        <f>F10*E10</f>
        <v>19401.644511956314</v>
      </c>
      <c r="H10" s="8"/>
    </row>
    <row r="11" spans="1:9" s="2" customFormat="1" ht="13.5" customHeight="1" x14ac:dyDescent="0.25">
      <c r="A11" s="27">
        <v>930</v>
      </c>
      <c r="B11" s="39" t="str">
        <f>VLOOKUP($A11,'PT ORGANISMOS'!$B$5:$H$1025,4,FALSE)</f>
        <v>ca.013b</v>
      </c>
      <c r="C11" s="7" t="str">
        <f>VLOOKUP($A11,'PT ORGANISMOS'!$B$5:$H$1025,3,FALSE)</f>
        <v>VENTANA 2 H. ABRIR C/MCO.MET. 1,20X1,10 Y CEL. MET.(A PARTIR DE 01/05)</v>
      </c>
      <c r="D11" s="8" t="str">
        <f>VLOOKUP($A11,'PT ORGANISMOS'!$B$5:$H$1025,7,FALSE)</f>
        <v>u</v>
      </c>
      <c r="E11" s="12">
        <v>6.5</v>
      </c>
      <c r="F11" s="22">
        <f>VLOOKUP($B11,IN_08_20!$B:$E,4,)</f>
        <v>5777.5095320650153</v>
      </c>
      <c r="G11" s="13">
        <f>F11*E11</f>
        <v>37553.811958422601</v>
      </c>
      <c r="H11" s="8"/>
    </row>
    <row r="12" spans="1:9" s="2" customFormat="1" ht="13.5" customHeight="1" x14ac:dyDescent="0.25">
      <c r="A12" s="27">
        <v>46</v>
      </c>
      <c r="B12" s="39" t="str">
        <f>VLOOKUP($A12,'PT ORGANISMOS'!$B$5:$H$1025,4,FALSE)</f>
        <v>ca.003</v>
      </c>
      <c r="C12" s="7" t="str">
        <f>VLOOKUP($A12,'PT ORGANISMOS'!$B$5:$H$1025,3,FALSE)</f>
        <v>CERRADURA DE SEGURIDAD PRIVE ART.200</v>
      </c>
      <c r="D12" s="8" t="str">
        <f>VLOOKUP($A12,'PT ORGANISMOS'!$B$5:$H$1025,7,FALSE)</f>
        <v>u</v>
      </c>
      <c r="E12" s="12">
        <v>3.798</v>
      </c>
      <c r="F12" s="22">
        <f>VLOOKUP($B12,IN_08_20!$B:$E,4,)</f>
        <v>983.55026156999088</v>
      </c>
      <c r="G12" s="13">
        <f>F12*E12</f>
        <v>3735.5238934428253</v>
      </c>
      <c r="H12" s="8"/>
    </row>
    <row r="13" spans="1:9" s="2" customFormat="1" ht="13.5" customHeight="1" x14ac:dyDescent="0.25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 x14ac:dyDescent="0.25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38</v>
      </c>
      <c r="F14" s="22">
        <f>VLOOKUP($B14,IN_08_20!$B:$E,4,)</f>
        <v>350.78211407878774</v>
      </c>
      <c r="G14" s="13">
        <f>F14*E14</f>
        <v>13329.720334993934</v>
      </c>
      <c r="H14" s="8"/>
    </row>
    <row r="15" spans="1:9" s="2" customFormat="1" ht="13.5" customHeight="1" x14ac:dyDescent="0.25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30">
        <v>75</v>
      </c>
      <c r="B16" s="40" t="str">
        <f>VLOOKUP($A16,'PT ORGANISMOS'!$B$5:$H$1025,4,FALSE)</f>
        <v>eq.012</v>
      </c>
      <c r="C16" s="14" t="str">
        <f>VLOOKUP($A16,'PT ORGANISMOS'!$B$5:$H$1025,3,FALSE)</f>
        <v>CAMIÓN VOLCADOR 140 H.P.</v>
      </c>
      <c r="D16" s="15" t="str">
        <f>VLOOKUP($A16,'PT ORGANISMOS'!$B$5:$H$1025,7,FALSE)</f>
        <v>h</v>
      </c>
      <c r="E16" s="16">
        <v>0.6</v>
      </c>
      <c r="F16" s="24">
        <f>VLOOKUP($B16,IN_08_20!$B:$E,4,)</f>
        <v>4146.2887256838385</v>
      </c>
      <c r="G16" s="17">
        <f>F16*E16</f>
        <v>2487.7732354103032</v>
      </c>
      <c r="H16" s="15"/>
    </row>
    <row r="19" spans="1:8" s="2" customFormat="1" ht="15.75" x14ac:dyDescent="0.25">
      <c r="A19" s="50" t="s">
        <v>1026</v>
      </c>
      <c r="B19" s="42" t="s">
        <v>1030</v>
      </c>
      <c r="C19" s="11"/>
      <c r="D19" s="45" t="s">
        <v>913</v>
      </c>
      <c r="E19" s="43" t="str">
        <f>A19</f>
        <v>0.39.01.F</v>
      </c>
      <c r="F19" s="45" t="s">
        <v>920</v>
      </c>
      <c r="G19" s="44">
        <f>SUM(G21:G26)</f>
        <v>47293.200730984783</v>
      </c>
      <c r="H19" s="8" t="s">
        <v>3</v>
      </c>
    </row>
    <row r="20" spans="1:8" s="2" customFormat="1" ht="15" x14ac:dyDescent="0.2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 x14ac:dyDescent="0.25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 x14ac:dyDescent="0.25">
      <c r="A22" s="27">
        <v>930</v>
      </c>
      <c r="B22" s="39" t="str">
        <f>VLOOKUP($A22,'PT ORGANISMOS'!$B$5:$H$1025,4,FALSE)</f>
        <v>ca.013b</v>
      </c>
      <c r="C22" s="7" t="str">
        <f>VLOOKUP($A22,'PT ORGANISMOS'!$B$5:$H$1025,3,FALSE)</f>
        <v>VENTANA 2 H. ABRIR C/MCO.MET. 1,20X1,10 Y CEL. MET.(A PARTIR DE 01/05)</v>
      </c>
      <c r="D22" s="8" t="str">
        <f>VLOOKUP($A22,'PT ORGANISMOS'!$B$5:$H$1025,7,FALSE)</f>
        <v>u</v>
      </c>
      <c r="E22" s="12">
        <v>6.5</v>
      </c>
      <c r="F22" s="22">
        <f>VLOOKUP($B22,IN_08_20!$B:$E,4,)</f>
        <v>5777.5095320650153</v>
      </c>
      <c r="G22" s="13">
        <f>F22*E22</f>
        <v>37553.811958422601</v>
      </c>
      <c r="H22" s="8"/>
    </row>
    <row r="23" spans="1:8" s="2" customFormat="1" ht="13.5" customHeight="1" x14ac:dyDescent="0.25">
      <c r="A23" s="27"/>
      <c r="B23" s="35" t="s">
        <v>903</v>
      </c>
      <c r="C23" s="7"/>
      <c r="D23" s="8"/>
      <c r="E23" s="12"/>
      <c r="F23" s="21"/>
      <c r="G23" s="13"/>
      <c r="H23" s="8"/>
    </row>
    <row r="24" spans="1:8" s="2" customFormat="1" ht="13.5" customHeight="1" x14ac:dyDescent="0.25">
      <c r="A24" s="27">
        <v>202</v>
      </c>
      <c r="B24" s="39" t="str">
        <f>VLOOKUP($A24,'PT ORGANISMOS'!$B$5:$H$1025,4,FALSE)</f>
        <v>mo.006</v>
      </c>
      <c r="C24" s="7" t="str">
        <f>VLOOKUP($A24,'PT ORGANISMOS'!$B$5:$H$1025,3,FALSE)</f>
        <v>CUADRILLA TIPO UOCRA</v>
      </c>
      <c r="D24" s="8" t="str">
        <f>VLOOKUP($A24,'PT ORGANISMOS'!$B$5:$H$1025,7,FALSE)</f>
        <v>h</v>
      </c>
      <c r="E24" s="12">
        <v>24.5</v>
      </c>
      <c r="F24" s="22">
        <f>VLOOKUP($B24,IN_08_20!$B:$E,4,)</f>
        <v>350.78211407878774</v>
      </c>
      <c r="G24" s="13">
        <f>F24*E24</f>
        <v>8594.1617949302999</v>
      </c>
      <c r="H24" s="8"/>
    </row>
    <row r="25" spans="1:8" s="2" customFormat="1" ht="13.5" customHeight="1" x14ac:dyDescent="0.25">
      <c r="A25" s="27"/>
      <c r="B25" s="35" t="s">
        <v>904</v>
      </c>
      <c r="C25" s="7"/>
      <c r="D25" s="8"/>
      <c r="E25" s="12"/>
      <c r="F25" s="22"/>
      <c r="G25" s="13"/>
      <c r="H25" s="8"/>
    </row>
    <row r="26" spans="1:8" s="2" customFormat="1" ht="13.5" customHeight="1" x14ac:dyDescent="0.25">
      <c r="A26" s="30">
        <v>83</v>
      </c>
      <c r="B26" s="40" t="str">
        <f>VLOOKUP($A26,'PT ORGANISMOS'!$B$5:$H$1025,4,FALSE)</f>
        <v>eq.020</v>
      </c>
      <c r="C26" s="14" t="str">
        <f>VLOOKUP($A26,'PT ORGANISMOS'!$B$5:$H$1025,3,FALSE)</f>
        <v>MIXER HORMIGÓN 5 M3</v>
      </c>
      <c r="D26" s="15" t="str">
        <f>VLOOKUP($A26,'PT ORGANISMOS'!$B$5:$H$1025,7,FALSE)</f>
        <v>h</v>
      </c>
      <c r="E26" s="16">
        <v>0.2</v>
      </c>
      <c r="F26" s="24">
        <f>VLOOKUP($B26,IN_08_20!$B:$E,4,)</f>
        <v>5726.1348881594367</v>
      </c>
      <c r="G26" s="17">
        <f>F26*E26</f>
        <v>1145.2269776318874</v>
      </c>
      <c r="H26" s="15"/>
    </row>
    <row r="29" spans="1:8" s="2" customFormat="1" ht="15.75" x14ac:dyDescent="0.25">
      <c r="A29" s="50" t="s">
        <v>1027</v>
      </c>
      <c r="B29" s="42" t="s">
        <v>1031</v>
      </c>
      <c r="C29" s="11"/>
      <c r="D29" s="45" t="s">
        <v>913</v>
      </c>
      <c r="E29" s="43" t="str">
        <f>A29</f>
        <v>0.39.02.F</v>
      </c>
      <c r="F29" s="45" t="s">
        <v>920</v>
      </c>
      <c r="G29" s="44">
        <f>SUM(G31:G38)</f>
        <v>44398.452191341537</v>
      </c>
      <c r="H29" s="8" t="s">
        <v>3</v>
      </c>
    </row>
    <row r="30" spans="1:8" s="2" customFormat="1" ht="15" x14ac:dyDescent="0.2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 x14ac:dyDescent="0.25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 x14ac:dyDescent="0.25">
      <c r="A32" s="27">
        <v>46</v>
      </c>
      <c r="B32" s="39" t="str">
        <f>VLOOKUP($A32,'PT ORGANISMOS'!$B$5:$H$1025,4,FALSE)</f>
        <v>ca.003</v>
      </c>
      <c r="C32" s="7" t="str">
        <f>VLOOKUP($A32,'PT ORGANISMOS'!$B$5:$H$1025,3,FALSE)</f>
        <v>CERRADURA DE SEGURIDAD PRIVE ART.200</v>
      </c>
      <c r="D32" s="8" t="str">
        <f>VLOOKUP($A32,'PT ORGANISMOS'!$B$5:$H$1025,7,FALSE)</f>
        <v>u</v>
      </c>
      <c r="E32" s="12">
        <v>3.34</v>
      </c>
      <c r="F32" s="22">
        <f>VLOOKUP($B32,IN_08_20!$B:$E,4,)</f>
        <v>983.55026156999088</v>
      </c>
      <c r="G32" s="13">
        <f>F32*E32</f>
        <v>3285.0578736437692</v>
      </c>
      <c r="H32" s="8"/>
    </row>
    <row r="33" spans="1:8" s="2" customFormat="1" ht="13.5" customHeight="1" x14ac:dyDescent="0.25">
      <c r="A33" s="27">
        <v>44</v>
      </c>
      <c r="B33" s="39" t="str">
        <f>VLOOKUP($A33,'PT ORGANISMOS'!$B$5:$H$1025,4,FALSE)</f>
        <v>ca.001</v>
      </c>
      <c r="C33" s="7" t="str">
        <f>VLOOKUP($A33,'PT ORGANISMOS'!$B$5:$H$1025,3,FALSE)</f>
        <v>PUERTA TABLERO 0,90 X 2,00 CEDRO</v>
      </c>
      <c r="D33" s="8" t="str">
        <f>VLOOKUP($A33,'PT ORGANISMOS'!$B$5:$H$1025,7,FALSE)</f>
        <v>u</v>
      </c>
      <c r="E33" s="12">
        <v>1</v>
      </c>
      <c r="F33" s="22">
        <f>VLOOKUP($B33,IN_08_20!$B:$E,4,)</f>
        <v>16346.316427980284</v>
      </c>
      <c r="G33" s="13">
        <f>F33*E33</f>
        <v>16346.316427980284</v>
      </c>
      <c r="H33" s="8"/>
    </row>
    <row r="34" spans="1:8" s="2" customFormat="1" ht="13.5" customHeight="1" x14ac:dyDescent="0.25">
      <c r="A34" s="27">
        <v>47</v>
      </c>
      <c r="B34" s="39" t="str">
        <f>VLOOKUP($A34,'PT ORGANISMOS'!$B$5:$H$1025,4,FALSE)</f>
        <v>ca.008</v>
      </c>
      <c r="C34" s="7" t="str">
        <f>VLOOKUP($A34,'PT ORGANISMOS'!$B$5:$H$1025,3,FALSE)</f>
        <v>PUERTA PLACA 0,70 X 2,00 PINO C/MARCO METALICO</v>
      </c>
      <c r="D34" s="8" t="str">
        <f>VLOOKUP($A34,'PT ORGANISMOS'!$B$5:$H$1025,7,FALSE)</f>
        <v>u</v>
      </c>
      <c r="E34" s="12">
        <v>4</v>
      </c>
      <c r="F34" s="22">
        <f>VLOOKUP($B34,IN_08_20!$B:$E,4,)</f>
        <v>4850.4111279890785</v>
      </c>
      <c r="G34" s="13">
        <f>F34*E34</f>
        <v>19401.644511956314</v>
      </c>
      <c r="H34" s="8"/>
    </row>
    <row r="35" spans="1:8" s="2" customFormat="1" ht="13.5" customHeight="1" x14ac:dyDescent="0.25">
      <c r="A35" s="27"/>
      <c r="B35" s="35" t="s">
        <v>903</v>
      </c>
      <c r="C35" s="7"/>
      <c r="D35" s="8"/>
      <c r="E35" s="12"/>
      <c r="F35" s="22"/>
      <c r="G35" s="13"/>
      <c r="H35" s="8"/>
    </row>
    <row r="36" spans="1:8" s="2" customFormat="1" ht="13.5" customHeight="1" x14ac:dyDescent="0.25">
      <c r="A36" s="27">
        <v>202</v>
      </c>
      <c r="B36" s="39" t="str">
        <f>VLOOKUP($A36,'PT ORGANISMOS'!$B$5:$H$1025,4,FALSE)</f>
        <v>mo.006</v>
      </c>
      <c r="C36" s="7" t="str">
        <f>VLOOKUP($A36,'PT ORGANISMOS'!$B$5:$H$1025,3,FALSE)</f>
        <v>CUADRILLA TIPO UOCRA</v>
      </c>
      <c r="D36" s="8" t="str">
        <f>VLOOKUP($A36,'PT ORGANISMOS'!$B$5:$H$1025,7,FALSE)</f>
        <v>h</v>
      </c>
      <c r="E36" s="12">
        <v>13.5</v>
      </c>
      <c r="F36" s="22">
        <f>VLOOKUP($B36,IN_08_20!$B:$E,4,)</f>
        <v>350.78211407878774</v>
      </c>
      <c r="G36" s="13">
        <f>F36*E36</f>
        <v>4735.5585400636346</v>
      </c>
      <c r="H36" s="8"/>
    </row>
    <row r="37" spans="1:8" s="2" customFormat="1" ht="13.5" customHeight="1" x14ac:dyDescent="0.25">
      <c r="A37" s="27"/>
      <c r="B37" s="35" t="s">
        <v>904</v>
      </c>
      <c r="C37" s="7"/>
      <c r="D37" s="8"/>
      <c r="E37" s="12"/>
      <c r="F37" s="22"/>
      <c r="G37" s="13"/>
      <c r="H37" s="8"/>
    </row>
    <row r="38" spans="1:8" s="2" customFormat="1" ht="13.5" customHeight="1" x14ac:dyDescent="0.25">
      <c r="A38" s="30">
        <v>83</v>
      </c>
      <c r="B38" s="40" t="str">
        <f>VLOOKUP($A38,'PT ORGANISMOS'!$B$5:$H$1025,4,FALSE)</f>
        <v>eq.020</v>
      </c>
      <c r="C38" s="14" t="str">
        <f>VLOOKUP($A38,'PT ORGANISMOS'!$B$5:$H$1025,3,FALSE)</f>
        <v>MIXER HORMIGÓN 5 M3</v>
      </c>
      <c r="D38" s="15" t="str">
        <f>VLOOKUP($A38,'PT ORGANISMOS'!$B$5:$H$1025,7,FALSE)</f>
        <v>h</v>
      </c>
      <c r="E38" s="16">
        <v>0.11</v>
      </c>
      <c r="F38" s="24">
        <f>VLOOKUP($B38,IN_08_20!$B:$E,4,)</f>
        <v>5726.1348881594367</v>
      </c>
      <c r="G38" s="17">
        <f>F38*E38</f>
        <v>629.87483769753806</v>
      </c>
      <c r="H38" s="15"/>
    </row>
    <row r="41" spans="1:8" s="2" customFormat="1" ht="15.75" x14ac:dyDescent="0.25">
      <c r="A41" s="50" t="s">
        <v>1028</v>
      </c>
      <c r="B41" s="42" t="s">
        <v>1032</v>
      </c>
      <c r="C41" s="11"/>
      <c r="D41" s="45" t="s">
        <v>913</v>
      </c>
      <c r="E41" s="43" t="str">
        <f>A41</f>
        <v>0.39.04.F</v>
      </c>
      <c r="F41" s="45" t="s">
        <v>920</v>
      </c>
      <c r="G41" s="44">
        <f>SUM(G43:G48)</f>
        <v>741805.51332168875</v>
      </c>
      <c r="H41" s="8" t="s">
        <v>3</v>
      </c>
    </row>
    <row r="42" spans="1:8" s="2" customFormat="1" ht="15" x14ac:dyDescent="0.25">
      <c r="A42" s="28"/>
      <c r="B42" s="34" t="s">
        <v>909</v>
      </c>
      <c r="C42" s="18"/>
      <c r="D42" s="19" t="s">
        <v>914</v>
      </c>
      <c r="E42" s="19" t="s">
        <v>910</v>
      </c>
      <c r="F42" s="20" t="s">
        <v>911</v>
      </c>
      <c r="G42" s="20" t="s">
        <v>912</v>
      </c>
      <c r="H42" s="18"/>
    </row>
    <row r="43" spans="1:8" s="2" customFormat="1" ht="13.5" customHeight="1" x14ac:dyDescent="0.25">
      <c r="A43" s="29"/>
      <c r="B43" s="46" t="s">
        <v>902</v>
      </c>
      <c r="C43" s="25"/>
      <c r="D43" s="41"/>
      <c r="E43" s="47"/>
      <c r="F43" s="48"/>
      <c r="G43" s="49"/>
      <c r="H43" s="41"/>
    </row>
    <row r="44" spans="1:8" s="2" customFormat="1" ht="13.5" customHeight="1" x14ac:dyDescent="0.25">
      <c r="A44" s="27">
        <v>930</v>
      </c>
      <c r="B44" s="39" t="str">
        <f>VLOOKUP($A44,'PT ORGANISMOS'!$B$5:$H$1025,4,FALSE)</f>
        <v>ca.013b</v>
      </c>
      <c r="C44" s="7" t="str">
        <f>VLOOKUP($A44,'PT ORGANISMOS'!$B$5:$H$1025,3,FALSE)</f>
        <v>VENTANA 2 H. ABRIR C/MCO.MET. 1,20X1,10 Y CEL. MET.(A PARTIR DE 01/05)</v>
      </c>
      <c r="D44" s="8" t="str">
        <f>VLOOKUP($A44,'PT ORGANISMOS'!$B$5:$H$1025,7,FALSE)</f>
        <v>u</v>
      </c>
      <c r="E44" s="12">
        <v>79.41</v>
      </c>
      <c r="F44" s="22">
        <f>VLOOKUP($B44,IN_08_20!$B:$E,4,)</f>
        <v>5777.5095320650153</v>
      </c>
      <c r="G44" s="13">
        <f>F44*E44</f>
        <v>458792.03194128285</v>
      </c>
      <c r="H44" s="8"/>
    </row>
    <row r="45" spans="1:8" s="2" customFormat="1" ht="13.5" customHeight="1" x14ac:dyDescent="0.25">
      <c r="A45" s="27"/>
      <c r="B45" s="35" t="s">
        <v>903</v>
      </c>
      <c r="C45" s="7"/>
      <c r="D45" s="8"/>
      <c r="E45" s="12"/>
      <c r="F45" s="21"/>
      <c r="G45" s="13"/>
      <c r="H45" s="8"/>
    </row>
    <row r="46" spans="1:8" s="2" customFormat="1" ht="13.5" customHeight="1" x14ac:dyDescent="0.25">
      <c r="A46" s="27">
        <v>202</v>
      </c>
      <c r="B46" s="39" t="str">
        <f>VLOOKUP($A46,'PT ORGANISMOS'!$B$5:$H$1025,4,FALSE)</f>
        <v>mo.006</v>
      </c>
      <c r="C46" s="7" t="str">
        <f>VLOOKUP($A46,'PT ORGANISMOS'!$B$5:$H$1025,3,FALSE)</f>
        <v>CUADRILLA TIPO UOCRA</v>
      </c>
      <c r="D46" s="8" t="str">
        <f>VLOOKUP($A46,'PT ORGANISMOS'!$B$5:$H$1025,7,FALSE)</f>
        <v>h</v>
      </c>
      <c r="E46" s="12">
        <v>680.46</v>
      </c>
      <c r="F46" s="22">
        <f>VLOOKUP($B46,IN_08_20!$B:$E,4,)</f>
        <v>350.78211407878774</v>
      </c>
      <c r="G46" s="13">
        <f>F46*E46</f>
        <v>238693.19734605192</v>
      </c>
      <c r="H46" s="8"/>
    </row>
    <row r="47" spans="1:8" s="2" customFormat="1" ht="13.5" customHeight="1" x14ac:dyDescent="0.25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 x14ac:dyDescent="0.25">
      <c r="A48" s="30">
        <v>83</v>
      </c>
      <c r="B48" s="40" t="str">
        <f>VLOOKUP($A48,'PT ORGANISMOS'!$B$5:$H$1025,4,FALSE)</f>
        <v>eq.020</v>
      </c>
      <c r="C48" s="14" t="str">
        <f>VLOOKUP($A48,'PT ORGANISMOS'!$B$5:$H$1025,3,FALSE)</f>
        <v>MIXER HORMIGÓN 5 M3</v>
      </c>
      <c r="D48" s="15" t="str">
        <f>VLOOKUP($A48,'PT ORGANISMOS'!$B$5:$H$1025,7,FALSE)</f>
        <v>h</v>
      </c>
      <c r="E48" s="16">
        <v>7.74</v>
      </c>
      <c r="F48" s="24">
        <f>VLOOKUP($B48,IN_08_20!$B:$E,4,)</f>
        <v>5726.1348881594367</v>
      </c>
      <c r="G48" s="17">
        <f>F48*E48</f>
        <v>44320.284034354045</v>
      </c>
      <c r="H48" s="15"/>
    </row>
    <row r="51" spans="1:8" s="2" customFormat="1" ht="15.75" x14ac:dyDescent="0.25">
      <c r="A51" s="50" t="s">
        <v>1029</v>
      </c>
      <c r="B51" s="42" t="s">
        <v>1033</v>
      </c>
      <c r="C51" s="11"/>
      <c r="D51" s="45" t="s">
        <v>913</v>
      </c>
      <c r="E51" s="43" t="str">
        <f>A51</f>
        <v>0.39.05.F</v>
      </c>
      <c r="F51" s="45" t="s">
        <v>920</v>
      </c>
      <c r="G51" s="44">
        <f>SUM(G53:G59)</f>
        <v>407169.39355053613</v>
      </c>
      <c r="H51" s="8" t="s">
        <v>3</v>
      </c>
    </row>
    <row r="52" spans="1:8" s="2" customFormat="1" ht="15" x14ac:dyDescent="0.25">
      <c r="A52" s="28"/>
      <c r="B52" s="34" t="s">
        <v>909</v>
      </c>
      <c r="C52" s="18"/>
      <c r="D52" s="19" t="s">
        <v>914</v>
      </c>
      <c r="E52" s="19" t="s">
        <v>910</v>
      </c>
      <c r="F52" s="20" t="s">
        <v>911</v>
      </c>
      <c r="G52" s="20" t="s">
        <v>912</v>
      </c>
      <c r="H52" s="18"/>
    </row>
    <row r="53" spans="1:8" s="2" customFormat="1" ht="13.5" customHeight="1" x14ac:dyDescent="0.25">
      <c r="A53" s="29"/>
      <c r="B53" s="46" t="s">
        <v>902</v>
      </c>
      <c r="C53" s="25"/>
      <c r="D53" s="41"/>
      <c r="E53" s="47"/>
      <c r="F53" s="48"/>
      <c r="G53" s="49"/>
      <c r="H53" s="41"/>
    </row>
    <row r="54" spans="1:8" s="2" customFormat="1" ht="13.5" customHeight="1" x14ac:dyDescent="0.25">
      <c r="A54" s="27">
        <v>46</v>
      </c>
      <c r="B54" s="39" t="str">
        <f>VLOOKUP($A54,'PT ORGANISMOS'!$B$5:$H$1025,4,FALSE)</f>
        <v>ca.003</v>
      </c>
      <c r="C54" s="7" t="str">
        <f>VLOOKUP($A54,'PT ORGANISMOS'!$B$5:$H$1025,3,FALSE)</f>
        <v>CERRADURA DE SEGURIDAD PRIVE ART.200</v>
      </c>
      <c r="D54" s="8" t="str">
        <f>VLOOKUP($A54,'PT ORGANISMOS'!$B$5:$H$1025,7,FALSE)</f>
        <v>u</v>
      </c>
      <c r="E54" s="12">
        <v>17.32</v>
      </c>
      <c r="F54" s="22">
        <f>VLOOKUP($B54,IN_08_20!$B:$E,4,)</f>
        <v>983.55026156999088</v>
      </c>
      <c r="G54" s="13">
        <f>F54*E54</f>
        <v>17035.090530392241</v>
      </c>
      <c r="H54" s="8"/>
    </row>
    <row r="55" spans="1:8" s="2" customFormat="1" ht="13.5" customHeight="1" x14ac:dyDescent="0.25">
      <c r="A55" s="27">
        <v>47</v>
      </c>
      <c r="B55" s="39" t="str">
        <f>VLOOKUP($A55,'PT ORGANISMOS'!$B$5:$H$1025,4,FALSE)</f>
        <v>ca.008</v>
      </c>
      <c r="C55" s="7" t="str">
        <f>VLOOKUP($A55,'PT ORGANISMOS'!$B$5:$H$1025,3,FALSE)</f>
        <v>PUERTA PLACA 0,70 X 2,00 PINO C/MARCO METALICO</v>
      </c>
      <c r="D55" s="8" t="str">
        <f>VLOOKUP($A55,'PT ORGANISMOS'!$B$5:$H$1025,7,FALSE)</f>
        <v>u</v>
      </c>
      <c r="E55" s="12">
        <v>65.819999999999993</v>
      </c>
      <c r="F55" s="22">
        <f>VLOOKUP($B55,IN_08_20!$B:$E,4,)</f>
        <v>4850.4111279890785</v>
      </c>
      <c r="G55" s="13">
        <f>F55*E55</f>
        <v>319254.0604442411</v>
      </c>
      <c r="H55" s="8"/>
    </row>
    <row r="56" spans="1:8" s="2" customFormat="1" ht="13.5" customHeight="1" x14ac:dyDescent="0.25">
      <c r="A56" s="27"/>
      <c r="B56" s="35" t="s">
        <v>903</v>
      </c>
      <c r="C56" s="7"/>
      <c r="D56" s="8"/>
      <c r="E56" s="12"/>
      <c r="F56" s="21"/>
      <c r="G56" s="13"/>
      <c r="H56" s="8"/>
    </row>
    <row r="57" spans="1:8" s="2" customFormat="1" ht="13.5" customHeight="1" x14ac:dyDescent="0.25">
      <c r="A57" s="27">
        <v>202</v>
      </c>
      <c r="B57" s="39" t="str">
        <f>VLOOKUP($A57,'PT ORGANISMOS'!$B$5:$H$1025,4,FALSE)</f>
        <v>mo.006</v>
      </c>
      <c r="C57" s="7" t="str">
        <f>VLOOKUP($A57,'PT ORGANISMOS'!$B$5:$H$1025,3,FALSE)</f>
        <v>CUADRILLA TIPO UOCRA</v>
      </c>
      <c r="D57" s="8" t="str">
        <f>VLOOKUP($A57,'PT ORGANISMOS'!$B$5:$H$1025,7,FALSE)</f>
        <v>h</v>
      </c>
      <c r="E57" s="12">
        <v>167.62</v>
      </c>
      <c r="F57" s="22">
        <f>VLOOKUP($B57,IN_08_20!$B:$E,4,)</f>
        <v>350.78211407878774</v>
      </c>
      <c r="G57" s="13">
        <f>F57*E57</f>
        <v>58798.0979618864</v>
      </c>
      <c r="H57" s="8"/>
    </row>
    <row r="58" spans="1:8" s="2" customFormat="1" ht="13.5" customHeight="1" x14ac:dyDescent="0.25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 x14ac:dyDescent="0.25">
      <c r="A59" s="30">
        <v>83</v>
      </c>
      <c r="B59" s="40" t="str">
        <f>VLOOKUP($A59,'PT ORGANISMOS'!$B$5:$H$1025,4,FALSE)</f>
        <v>eq.020</v>
      </c>
      <c r="C59" s="14" t="str">
        <f>VLOOKUP($A59,'PT ORGANISMOS'!$B$5:$H$1025,3,FALSE)</f>
        <v>MIXER HORMIGÓN 5 M3</v>
      </c>
      <c r="D59" s="15" t="str">
        <f>VLOOKUP($A59,'PT ORGANISMOS'!$B$5:$H$1025,7,FALSE)</f>
        <v>h</v>
      </c>
      <c r="E59" s="16">
        <v>2.11</v>
      </c>
      <c r="F59" s="24">
        <f>VLOOKUP($B59,IN_08_20!$B:$E,4,)</f>
        <v>5726.1348881594367</v>
      </c>
      <c r="G59" s="17">
        <f>F59*E59</f>
        <v>12082.144614016412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48"/>
  <sheetViews>
    <sheetView topLeftCell="B1" workbookViewId="0">
      <selection activeCell="L10" sqref="L10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1057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8" x14ac:dyDescent="0.25">
      <c r="A6" s="27"/>
      <c r="B6" s="335" t="s">
        <v>1056</v>
      </c>
      <c r="C6" s="335"/>
      <c r="D6" s="335"/>
      <c r="E6" s="335"/>
      <c r="F6" s="335"/>
      <c r="G6" s="335"/>
      <c r="H6" s="335"/>
    </row>
    <row r="7" spans="1:9" s="2" customFormat="1" ht="15" customHeight="1" x14ac:dyDescent="0.25">
      <c r="A7" s="27"/>
      <c r="B7" s="77"/>
      <c r="C7" s="77"/>
      <c r="D7" s="77"/>
      <c r="E7" s="77"/>
      <c r="F7" s="77"/>
      <c r="G7" s="77"/>
      <c r="H7" s="77"/>
    </row>
    <row r="8" spans="1:9" s="2" customFormat="1" ht="15.75" x14ac:dyDescent="0.25">
      <c r="A8" s="50" t="s">
        <v>1034</v>
      </c>
      <c r="B8" s="42" t="s">
        <v>1047</v>
      </c>
      <c r="C8" s="11"/>
      <c r="D8" s="45" t="s">
        <v>913</v>
      </c>
      <c r="E8" s="43" t="str">
        <f>A8</f>
        <v>0.48.00.F</v>
      </c>
      <c r="F8" s="45" t="s">
        <v>920</v>
      </c>
      <c r="G8" s="44">
        <f>SUM(G10:G17)</f>
        <v>16361.887820574735</v>
      </c>
      <c r="H8" s="8" t="s">
        <v>0</v>
      </c>
    </row>
    <row r="9" spans="1:9" s="2" customFormat="1" ht="15" x14ac:dyDescent="0.25">
      <c r="A9" s="28"/>
      <c r="B9" s="34" t="s">
        <v>909</v>
      </c>
      <c r="C9" s="18"/>
      <c r="D9" s="19" t="s">
        <v>914</v>
      </c>
      <c r="E9" s="19" t="s">
        <v>910</v>
      </c>
      <c r="F9" s="20" t="s">
        <v>911</v>
      </c>
      <c r="G9" s="20" t="s">
        <v>912</v>
      </c>
      <c r="H9" s="18"/>
    </row>
    <row r="10" spans="1:9" s="2" customFormat="1" ht="13.5" customHeight="1" x14ac:dyDescent="0.25">
      <c r="A10" s="29"/>
      <c r="B10" s="46" t="s">
        <v>902</v>
      </c>
      <c r="C10" s="25"/>
      <c r="D10" s="41"/>
      <c r="E10" s="47"/>
      <c r="F10" s="48"/>
      <c r="G10" s="49"/>
      <c r="H10" s="41"/>
    </row>
    <row r="11" spans="1:9" s="2" customFormat="1" ht="13.5" customHeight="1" x14ac:dyDescent="0.25">
      <c r="A11" s="27">
        <v>315</v>
      </c>
      <c r="B11" s="39" t="str">
        <f>VLOOKUP($A11,'PT ORGANISMOS'!$B$5:$H$1025,4,FALSE)</f>
        <v>sa.223</v>
      </c>
      <c r="C11" s="7" t="str">
        <f>VLOOKUP($A11,'PT ORGANISMOS'!$B$5:$H$1025,3,FALSE)</f>
        <v>MEDIDOR DE AGUA</v>
      </c>
      <c r="D11" s="8" t="str">
        <f>VLOOKUP($A11,'PT ORGANISMOS'!$B$5:$H$1025,7,FALSE)</f>
        <v>u</v>
      </c>
      <c r="E11" s="12">
        <v>1</v>
      </c>
      <c r="F11" s="22">
        <f>VLOOKUP($B11,IN_08_20!$B:$E,4,)</f>
        <v>4546.895569295295</v>
      </c>
      <c r="G11" s="13">
        <f>F11*E11</f>
        <v>4546.895569295295</v>
      </c>
      <c r="H11" s="8"/>
    </row>
    <row r="12" spans="1:9" s="2" customFormat="1" ht="13.5" customHeight="1" x14ac:dyDescent="0.25">
      <c r="A12" s="27">
        <v>312</v>
      </c>
      <c r="B12" s="39" t="str">
        <f>VLOOKUP($A12,'PT ORGANISMOS'!$B$5:$H$1025,4,FALSE)</f>
        <v>sa.205</v>
      </c>
      <c r="C12" s="7" t="str">
        <f>VLOOKUP($A12,'PT ORGANISMOS'!$B$5:$H$1025,3,FALSE)</f>
        <v>KIT MEDIDOR AGUA APROB. ASSA</v>
      </c>
      <c r="D12" s="8" t="str">
        <f>VLOOKUP($A12,'PT ORGANISMOS'!$B$5:$H$1025,7,FALSE)</f>
        <v>u</v>
      </c>
      <c r="E12" s="12">
        <v>1.55</v>
      </c>
      <c r="F12" s="22">
        <f>VLOOKUP($B12,IN_08_20!$B:$E,4,)</f>
        <v>3291.861810429818</v>
      </c>
      <c r="G12" s="13">
        <f>F12*E12</f>
        <v>5102.3858061662177</v>
      </c>
      <c r="H12" s="8"/>
    </row>
    <row r="13" spans="1:9" s="2" customFormat="1" ht="13.5" customHeight="1" x14ac:dyDescent="0.25">
      <c r="A13" s="27">
        <v>313</v>
      </c>
      <c r="B13" s="39" t="str">
        <f>VLOOKUP($A13,'PT ORGANISMOS'!$B$5:$H$1025,4,FALSE)</f>
        <v>sa.210</v>
      </c>
      <c r="C13" s="7" t="str">
        <f>VLOOKUP($A13,'PT ORGANISMOS'!$B$5:$H$1025,3,FALSE)</f>
        <v>GABINETE P/MEDIDOR AGUA APROBADO ASSA</v>
      </c>
      <c r="D13" s="8" t="str">
        <f>VLOOKUP($A13,'PT ORGANISMOS'!$B$5:$H$1025,7,FALSE)</f>
        <v>u</v>
      </c>
      <c r="E13" s="12">
        <v>1</v>
      </c>
      <c r="F13" s="22">
        <f>VLOOKUP($B13,IN_08_20!$B:$E,4,)</f>
        <v>1480.1554379993854</v>
      </c>
      <c r="G13" s="13">
        <f>F13*E13</f>
        <v>1480.1554379993854</v>
      </c>
      <c r="H13" s="8"/>
    </row>
    <row r="14" spans="1:9" s="2" customFormat="1" ht="13.5" customHeight="1" x14ac:dyDescent="0.25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12</v>
      </c>
      <c r="F15" s="22">
        <f>VLOOKUP($B15,IN_08_20!$B:$E,4,)</f>
        <v>401.48517787878785</v>
      </c>
      <c r="G15" s="13">
        <f>F15*E15</f>
        <v>4817.822134545454</v>
      </c>
      <c r="H15" s="8"/>
    </row>
    <row r="16" spans="1:9" s="2" customFormat="1" ht="13.5" customHeight="1" x14ac:dyDescent="0.25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</v>
      </c>
      <c r="F17" s="24">
        <f>VLOOKUP($B17,IN_08_20!$B:$E,4,)</f>
        <v>4146.2887256838385</v>
      </c>
      <c r="G17" s="17">
        <f>F17*E17</f>
        <v>414.62887256838388</v>
      </c>
      <c r="H17" s="15"/>
    </row>
    <row r="20" spans="1:8" s="2" customFormat="1" ht="15.75" x14ac:dyDescent="0.25">
      <c r="A20" s="50" t="s">
        <v>1035</v>
      </c>
      <c r="B20" s="42" t="s">
        <v>1048</v>
      </c>
      <c r="C20" s="11"/>
      <c r="D20" s="45" t="s">
        <v>913</v>
      </c>
      <c r="E20" s="43" t="str">
        <f>A20</f>
        <v>0.48.01.F</v>
      </c>
      <c r="F20" s="45" t="s">
        <v>920</v>
      </c>
      <c r="G20" s="44">
        <f>SUM(G22:G31)</f>
        <v>35089.586784955958</v>
      </c>
      <c r="H20" s="8" t="s">
        <v>0</v>
      </c>
    </row>
    <row r="21" spans="1:8" s="2" customFormat="1" ht="15" x14ac:dyDescent="0.2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 x14ac:dyDescent="0.25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 x14ac:dyDescent="0.25">
      <c r="A23" s="27">
        <v>307</v>
      </c>
      <c r="B23" s="39" t="str">
        <f>VLOOKUP($A23,'PT ORGANISMOS'!$B$5:$H$1025,4,FALSE)</f>
        <v>sa.108</v>
      </c>
      <c r="C23" s="7" t="str">
        <f>VLOOKUP($A23,'PT ORGANISMOS'!$B$5:$H$1025,3,FALSE)</f>
        <v>CODO IPS 19 MM</v>
      </c>
      <c r="D23" s="8" t="str">
        <f>VLOOKUP($A23,'PT ORGANISMOS'!$B$5:$H$1025,7,FALSE)</f>
        <v>u</v>
      </c>
      <c r="E23" s="12">
        <v>45</v>
      </c>
      <c r="F23" s="22">
        <f>VLOOKUP($B23,IN_08_20!$B:$E,4,)</f>
        <v>23.650178857283887</v>
      </c>
      <c r="G23" s="13">
        <f>F23*E23</f>
        <v>1064.2580485777748</v>
      </c>
      <c r="H23" s="8"/>
    </row>
    <row r="24" spans="1:8" s="2" customFormat="1" ht="13.5" customHeight="1" x14ac:dyDescent="0.25">
      <c r="A24" s="27">
        <v>304</v>
      </c>
      <c r="B24" s="39" t="str">
        <f>VLOOKUP($A24,'PT ORGANISMOS'!$B$5:$H$1025,4,FALSE)</f>
        <v>sa.071</v>
      </c>
      <c r="C24" s="7" t="str">
        <f>VLOOKUP($A24,'PT ORGANISMOS'!$B$5:$H$1025,3,FALSE)</f>
        <v>CAÑO H-3 TRICAPA 19 MM</v>
      </c>
      <c r="D24" s="8" t="str">
        <f>VLOOKUP($A24,'PT ORGANISMOS'!$B$5:$H$1025,7,FALSE)</f>
        <v>m</v>
      </c>
      <c r="E24" s="12">
        <v>46.5</v>
      </c>
      <c r="F24" s="22">
        <f>VLOOKUP($B24,IN_08_20!$B:$E,4,)</f>
        <v>156.74423590211697</v>
      </c>
      <c r="G24" s="13">
        <f>F24*E24</f>
        <v>7288.6069694484395</v>
      </c>
      <c r="H24" s="8"/>
    </row>
    <row r="25" spans="1:8" s="2" customFormat="1" ht="13.5" customHeight="1" x14ac:dyDescent="0.25">
      <c r="A25" s="27">
        <v>317</v>
      </c>
      <c r="B25" s="39" t="str">
        <f>VLOOKUP($A25,'PT ORGANISMOS'!$B$5:$H$1025,4,FALSE)</f>
        <v>sa.244</v>
      </c>
      <c r="C25" s="7" t="str">
        <f>VLOOKUP($A25,'PT ORGANISMOS'!$B$5:$H$1025,3,FALSE)</f>
        <v>LLAVE DE PASO DE BRONCE 0.019</v>
      </c>
      <c r="D25" s="8" t="str">
        <f>VLOOKUP($A25,'PT ORGANISMOS'!$B$5:$H$1025,7,FALSE)</f>
        <v>u</v>
      </c>
      <c r="E25" s="12">
        <v>6</v>
      </c>
      <c r="F25" s="22">
        <f>VLOOKUP($B25,IN_08_20!$B:$E,4,)</f>
        <v>525.48733389236827</v>
      </c>
      <c r="G25" s="13">
        <f>F25*E25</f>
        <v>3152.9240033542096</v>
      </c>
      <c r="H25" s="8"/>
    </row>
    <row r="26" spans="1:8" s="2" customFormat="1" ht="13.5" customHeight="1" x14ac:dyDescent="0.25">
      <c r="A26" s="27">
        <v>599</v>
      </c>
      <c r="B26" s="39" t="str">
        <f>VLOOKUP($A26,'PT ORGANISMOS'!$B$5:$H$1025,4,FALSE)</f>
        <v>sa.285</v>
      </c>
      <c r="C26" s="7" t="str">
        <f>VLOOKUP($A26,'PT ORGANISMOS'!$B$5:$H$1025,3,FALSE)</f>
        <v>TANQUE DE RESERVA 600 LTS. PVC TRICAPA</v>
      </c>
      <c r="D26" s="8" t="str">
        <f>VLOOKUP($A26,'PT ORGANISMOS'!$B$5:$H$1025,7,FALSE)</f>
        <v>u</v>
      </c>
      <c r="E26" s="12">
        <v>1</v>
      </c>
      <c r="F26" s="22">
        <f>VLOOKUP($B26,IN_08_20!$B:$E,4,)</f>
        <v>8329.9256228478844</v>
      </c>
      <c r="G26" s="13">
        <f>F26*E26</f>
        <v>8329.9256228478844</v>
      </c>
      <c r="H26" s="8"/>
    </row>
    <row r="27" spans="1:8" s="2" customFormat="1" ht="13.5" customHeight="1" x14ac:dyDescent="0.25">
      <c r="A27" s="27">
        <v>311</v>
      </c>
      <c r="B27" s="39" t="str">
        <f>VLOOKUP($A27,'PT ORGANISMOS'!$B$5:$H$1025,4,FALSE)</f>
        <v>sa.200</v>
      </c>
      <c r="C27" s="7" t="str">
        <f>VLOOKUP($A27,'PT ORGANISMOS'!$B$5:$H$1025,3,FALSE)</f>
        <v>TEE IPS 19 MM</v>
      </c>
      <c r="D27" s="8" t="str">
        <f>VLOOKUP($A27,'PT ORGANISMOS'!$B$5:$H$1025,7,FALSE)</f>
        <v>u</v>
      </c>
      <c r="E27" s="12">
        <v>30</v>
      </c>
      <c r="F27" s="22">
        <f>VLOOKUP($B27,IN_08_20!$B:$E,4,)</f>
        <v>52.569623448989034</v>
      </c>
      <c r="G27" s="13">
        <f>F27*E27</f>
        <v>1577.0887034696711</v>
      </c>
      <c r="H27" s="8"/>
    </row>
    <row r="28" spans="1:8" s="2" customFormat="1" ht="13.5" customHeight="1" x14ac:dyDescent="0.25">
      <c r="A28" s="27"/>
      <c r="B28" s="35" t="s">
        <v>903</v>
      </c>
      <c r="C28" s="7"/>
      <c r="D28" s="8"/>
      <c r="E28" s="12"/>
      <c r="F28" s="22"/>
      <c r="G28" s="13"/>
      <c r="H28" s="8"/>
    </row>
    <row r="29" spans="1:8" s="2" customFormat="1" ht="13.5" customHeight="1" x14ac:dyDescent="0.25">
      <c r="A29" s="27">
        <v>203</v>
      </c>
      <c r="B29" s="39" t="str">
        <f>VLOOKUP($A29,'PT ORGANISMOS'!$B$5:$H$1025,4,FALSE)</f>
        <v>mo.007</v>
      </c>
      <c r="C29" s="7" t="str">
        <f>VLOOKUP($A29,'PT ORGANISMOS'!$B$5:$H$1025,3,FALSE)</f>
        <v>CUADRILLA TIPO U.G.A.T.S.</v>
      </c>
      <c r="D29" s="8" t="str">
        <f>VLOOKUP($A29,'PT ORGANISMOS'!$B$5:$H$1025,7,FALSE)</f>
        <v>h</v>
      </c>
      <c r="E29" s="12">
        <v>32</v>
      </c>
      <c r="F29" s="22">
        <f>VLOOKUP($B29,IN_08_20!$B:$E,4,)</f>
        <v>401.48517787878785</v>
      </c>
      <c r="G29" s="13">
        <f>F29*E29</f>
        <v>12847.525692121211</v>
      </c>
      <c r="H29" s="8"/>
    </row>
    <row r="30" spans="1:8" s="2" customFormat="1" ht="13.5" customHeight="1" x14ac:dyDescent="0.25">
      <c r="A30" s="27"/>
      <c r="B30" s="35" t="s">
        <v>904</v>
      </c>
      <c r="C30" s="7"/>
      <c r="D30" s="8"/>
      <c r="E30" s="12"/>
      <c r="F30" s="22"/>
      <c r="G30" s="13"/>
      <c r="H30" s="8"/>
    </row>
    <row r="31" spans="1:8" s="2" customFormat="1" ht="13.5" customHeight="1" x14ac:dyDescent="0.25">
      <c r="A31" s="30">
        <v>75</v>
      </c>
      <c r="B31" s="40" t="str">
        <f>VLOOKUP($A31,'PT ORGANISMOS'!$B$5:$H$1025,4,FALSE)</f>
        <v>eq.012</v>
      </c>
      <c r="C31" s="14" t="str">
        <f>VLOOKUP($A31,'PT ORGANISMOS'!$B$5:$H$1025,3,FALSE)</f>
        <v>CAMIÓN VOLCADOR 140 H.P.</v>
      </c>
      <c r="D31" s="15" t="str">
        <f>VLOOKUP($A31,'PT ORGANISMOS'!$B$5:$H$1025,7,FALSE)</f>
        <v>h</v>
      </c>
      <c r="E31" s="16">
        <v>0.2</v>
      </c>
      <c r="F31" s="24">
        <f>VLOOKUP($B31,IN_08_20!$B:$E,4,)</f>
        <v>4146.2887256838385</v>
      </c>
      <c r="G31" s="17">
        <f>F31*E31</f>
        <v>829.25774513676777</v>
      </c>
      <c r="H31" s="15"/>
    </row>
    <row r="34" spans="1:8" s="2" customFormat="1" ht="15.75" x14ac:dyDescent="0.25">
      <c r="A34" s="50" t="s">
        <v>1036</v>
      </c>
      <c r="B34" s="42" t="s">
        <v>1049</v>
      </c>
      <c r="C34" s="11"/>
      <c r="D34" s="45" t="s">
        <v>913</v>
      </c>
      <c r="E34" s="43" t="str">
        <f>A34</f>
        <v>0.48.02.F</v>
      </c>
      <c r="F34" s="45" t="s">
        <v>920</v>
      </c>
      <c r="G34" s="44">
        <f>SUM(G36:G48)</f>
        <v>51451.474605530697</v>
      </c>
      <c r="H34" s="8" t="s">
        <v>0</v>
      </c>
    </row>
    <row r="35" spans="1:8" s="2" customFormat="1" ht="15" x14ac:dyDescent="0.25">
      <c r="A35" s="28"/>
      <c r="B35" s="34" t="s">
        <v>909</v>
      </c>
      <c r="C35" s="18"/>
      <c r="D35" s="19" t="s">
        <v>914</v>
      </c>
      <c r="E35" s="19" t="s">
        <v>910</v>
      </c>
      <c r="F35" s="20" t="s">
        <v>911</v>
      </c>
      <c r="G35" s="20" t="s">
        <v>912</v>
      </c>
      <c r="H35" s="18"/>
    </row>
    <row r="36" spans="1:8" s="2" customFormat="1" ht="13.5" customHeight="1" x14ac:dyDescent="0.25">
      <c r="A36" s="29"/>
      <c r="B36" s="46" t="s">
        <v>902</v>
      </c>
      <c r="C36" s="25"/>
      <c r="D36" s="41"/>
      <c r="E36" s="47"/>
      <c r="F36" s="48"/>
      <c r="G36" s="49"/>
      <c r="H36" s="41"/>
    </row>
    <row r="37" spans="1:8" s="2" customFormat="1" ht="13.5" customHeight="1" x14ac:dyDescent="0.25">
      <c r="A37" s="27">
        <v>307</v>
      </c>
      <c r="B37" s="39" t="str">
        <f>VLOOKUP($A37,'PT ORGANISMOS'!$B$5:$H$1025,4,FALSE)</f>
        <v>sa.108</v>
      </c>
      <c r="C37" s="7" t="str">
        <f>VLOOKUP($A37,'PT ORGANISMOS'!$B$5:$H$1025,3,FALSE)</f>
        <v>CODO IPS 19 MM</v>
      </c>
      <c r="D37" s="8" t="str">
        <f>VLOOKUP($A37,'PT ORGANISMOS'!$B$5:$H$1025,7,FALSE)</f>
        <v>u</v>
      </c>
      <c r="E37" s="12">
        <v>45</v>
      </c>
      <c r="F37" s="22">
        <f>VLOOKUP($B37,IN_08_20!$B:$E,4,)</f>
        <v>23.650178857283887</v>
      </c>
      <c r="G37" s="13">
        <f t="shared" ref="G37:G44" si="0">F37*E37</f>
        <v>1064.2580485777748</v>
      </c>
      <c r="H37" s="8"/>
    </row>
    <row r="38" spans="1:8" s="2" customFormat="1" ht="13.5" customHeight="1" x14ac:dyDescent="0.25">
      <c r="A38" s="27">
        <v>304</v>
      </c>
      <c r="B38" s="39" t="str">
        <f>VLOOKUP($A38,'PT ORGANISMOS'!$B$5:$H$1025,4,FALSE)</f>
        <v>sa.071</v>
      </c>
      <c r="C38" s="7" t="str">
        <f>VLOOKUP($A38,'PT ORGANISMOS'!$B$5:$H$1025,3,FALSE)</f>
        <v>CAÑO H-3 TRICAPA 19 MM</v>
      </c>
      <c r="D38" s="8" t="str">
        <f>VLOOKUP($A38,'PT ORGANISMOS'!$B$5:$H$1025,7,FALSE)</f>
        <v>m</v>
      </c>
      <c r="E38" s="12">
        <v>46.5</v>
      </c>
      <c r="F38" s="22">
        <f>VLOOKUP($B38,IN_08_20!$B:$E,4,)</f>
        <v>156.74423590211697</v>
      </c>
      <c r="G38" s="13">
        <f t="shared" si="0"/>
        <v>7288.6069694484395</v>
      </c>
      <c r="H38" s="8"/>
    </row>
    <row r="39" spans="1:8" s="2" customFormat="1" ht="13.5" customHeight="1" x14ac:dyDescent="0.25">
      <c r="A39" s="27">
        <v>317</v>
      </c>
      <c r="B39" s="39" t="str">
        <f>VLOOKUP($A39,'PT ORGANISMOS'!$B$5:$H$1025,4,FALSE)</f>
        <v>sa.244</v>
      </c>
      <c r="C39" s="7" t="str">
        <f>VLOOKUP($A39,'PT ORGANISMOS'!$B$5:$H$1025,3,FALSE)</f>
        <v>LLAVE DE PASO DE BRONCE 0.019</v>
      </c>
      <c r="D39" s="8" t="str">
        <f>VLOOKUP($A39,'PT ORGANISMOS'!$B$5:$H$1025,7,FALSE)</f>
        <v>u</v>
      </c>
      <c r="E39" s="12">
        <v>6</v>
      </c>
      <c r="F39" s="22">
        <f>VLOOKUP($B39,IN_08_20!$B:$E,4,)</f>
        <v>525.48733389236827</v>
      </c>
      <c r="G39" s="13">
        <f t="shared" si="0"/>
        <v>3152.9240033542096</v>
      </c>
      <c r="H39" s="8"/>
    </row>
    <row r="40" spans="1:8" s="2" customFormat="1" ht="13.5" customHeight="1" x14ac:dyDescent="0.25">
      <c r="A40" s="27">
        <v>599</v>
      </c>
      <c r="B40" s="39" t="str">
        <f>VLOOKUP($A40,'PT ORGANISMOS'!$B$5:$H$1025,4,FALSE)</f>
        <v>sa.285</v>
      </c>
      <c r="C40" s="7" t="str">
        <f>VLOOKUP($A40,'PT ORGANISMOS'!$B$5:$H$1025,3,FALSE)</f>
        <v>TANQUE DE RESERVA 600 LTS. PVC TRICAPA</v>
      </c>
      <c r="D40" s="8" t="str">
        <f>VLOOKUP($A40,'PT ORGANISMOS'!$B$5:$H$1025,7,FALSE)</f>
        <v>u</v>
      </c>
      <c r="E40" s="12">
        <v>1</v>
      </c>
      <c r="F40" s="22">
        <f>VLOOKUP($B40,IN_08_20!$B:$E,4,)</f>
        <v>8329.9256228478844</v>
      </c>
      <c r="G40" s="13">
        <f t="shared" si="0"/>
        <v>8329.9256228478844</v>
      </c>
      <c r="H40" s="8"/>
    </row>
    <row r="41" spans="1:8" s="2" customFormat="1" ht="13.5" customHeight="1" x14ac:dyDescent="0.25">
      <c r="A41" s="27">
        <v>311</v>
      </c>
      <c r="B41" s="39" t="str">
        <f>VLOOKUP($A41,'PT ORGANISMOS'!$B$5:$H$1025,4,FALSE)</f>
        <v>sa.200</v>
      </c>
      <c r="C41" s="7" t="str">
        <f>VLOOKUP($A41,'PT ORGANISMOS'!$B$5:$H$1025,3,FALSE)</f>
        <v>TEE IPS 19 MM</v>
      </c>
      <c r="D41" s="8" t="str">
        <f>VLOOKUP($A41,'PT ORGANISMOS'!$B$5:$H$1025,7,FALSE)</f>
        <v>u</v>
      </c>
      <c r="E41" s="12">
        <v>30</v>
      </c>
      <c r="F41" s="22">
        <f>VLOOKUP($B41,IN_08_20!$B:$E,4,)</f>
        <v>52.569623448989034</v>
      </c>
      <c r="G41" s="13">
        <f t="shared" si="0"/>
        <v>1577.0887034696711</v>
      </c>
      <c r="H41" s="8"/>
    </row>
    <row r="42" spans="1:8" s="2" customFormat="1" ht="13.5" customHeight="1" x14ac:dyDescent="0.25">
      <c r="A42" s="27">
        <v>312</v>
      </c>
      <c r="B42" s="39" t="str">
        <f>VLOOKUP($A42,'PT ORGANISMOS'!$B$5:$H$1025,4,FALSE)</f>
        <v>sa.205</v>
      </c>
      <c r="C42" s="7" t="str">
        <f>VLOOKUP($A42,'PT ORGANISMOS'!$B$5:$H$1025,3,FALSE)</f>
        <v>KIT MEDIDOR AGUA APROB. ASSA</v>
      </c>
      <c r="D42" s="8" t="str">
        <f>VLOOKUP($A42,'PT ORGANISMOS'!$B$5:$H$1025,7,FALSE)</f>
        <v>u</v>
      </c>
      <c r="E42" s="12">
        <v>1.55</v>
      </c>
      <c r="F42" s="22">
        <f>VLOOKUP($B42,IN_08_20!$B:$E,4,)</f>
        <v>3291.861810429818</v>
      </c>
      <c r="G42" s="13">
        <f t="shared" si="0"/>
        <v>5102.3858061662177</v>
      </c>
      <c r="H42" s="8"/>
    </row>
    <row r="43" spans="1:8" s="2" customFormat="1" ht="13.5" customHeight="1" x14ac:dyDescent="0.25">
      <c r="A43" s="27">
        <v>313</v>
      </c>
      <c r="B43" s="39" t="str">
        <f>VLOOKUP($A43,'PT ORGANISMOS'!$B$5:$H$1025,4,FALSE)</f>
        <v>sa.210</v>
      </c>
      <c r="C43" s="7" t="str">
        <f>VLOOKUP($A43,'PT ORGANISMOS'!$B$5:$H$1025,3,FALSE)</f>
        <v>GABINETE P/MEDIDOR AGUA APROBADO ASSA</v>
      </c>
      <c r="D43" s="8" t="str">
        <f>VLOOKUP($A43,'PT ORGANISMOS'!$B$5:$H$1025,7,FALSE)</f>
        <v>u</v>
      </c>
      <c r="E43" s="12">
        <v>1</v>
      </c>
      <c r="F43" s="22">
        <f>VLOOKUP($B43,IN_08_20!$B:$E,4,)</f>
        <v>1480.1554379993854</v>
      </c>
      <c r="G43" s="13">
        <f t="shared" si="0"/>
        <v>1480.1554379993854</v>
      </c>
      <c r="H43" s="8"/>
    </row>
    <row r="44" spans="1:8" s="2" customFormat="1" ht="13.5" customHeight="1" x14ac:dyDescent="0.25">
      <c r="A44" s="27">
        <v>315</v>
      </c>
      <c r="B44" s="39" t="str">
        <f>VLOOKUP($A44,'PT ORGANISMOS'!$B$5:$H$1025,4,FALSE)</f>
        <v>sa.223</v>
      </c>
      <c r="C44" s="7" t="str">
        <f>VLOOKUP($A44,'PT ORGANISMOS'!$B$5:$H$1025,3,FALSE)</f>
        <v>MEDIDOR DE AGUA</v>
      </c>
      <c r="D44" s="8" t="str">
        <f>VLOOKUP($A44,'PT ORGANISMOS'!$B$5:$H$1025,7,FALSE)</f>
        <v>u</v>
      </c>
      <c r="E44" s="12">
        <v>1</v>
      </c>
      <c r="F44" s="22">
        <f>VLOOKUP($B44,IN_08_20!$B:$E,4,)</f>
        <v>4546.895569295295</v>
      </c>
      <c r="G44" s="13">
        <f t="shared" si="0"/>
        <v>4546.895569295295</v>
      </c>
      <c r="H44" s="8"/>
    </row>
    <row r="45" spans="1:8" s="2" customFormat="1" ht="13.5" customHeight="1" x14ac:dyDescent="0.25">
      <c r="A45" s="27"/>
      <c r="B45" s="35" t="s">
        <v>903</v>
      </c>
      <c r="C45" s="7"/>
      <c r="D45" s="8"/>
      <c r="E45" s="12"/>
      <c r="F45" s="22"/>
      <c r="G45" s="13"/>
      <c r="H45" s="8"/>
    </row>
    <row r="46" spans="1:8" s="2" customFormat="1" ht="13.5" customHeight="1" x14ac:dyDescent="0.25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12">
        <v>44</v>
      </c>
      <c r="F46" s="22">
        <f>VLOOKUP($B46,IN_08_20!$B:$E,4,)</f>
        <v>401.48517787878785</v>
      </c>
      <c r="G46" s="13">
        <f>F46*E46</f>
        <v>17665.347826666664</v>
      </c>
      <c r="H46" s="8"/>
    </row>
    <row r="47" spans="1:8" s="2" customFormat="1" ht="13.5" customHeight="1" x14ac:dyDescent="0.25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 x14ac:dyDescent="0.25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16">
        <v>0.3</v>
      </c>
      <c r="F48" s="24">
        <f>VLOOKUP($B48,IN_08_20!$B:$E,4,)</f>
        <v>4146.2887256838385</v>
      </c>
      <c r="G48" s="17">
        <f>F48*E48</f>
        <v>1243.8866177051516</v>
      </c>
      <c r="H48" s="15"/>
    </row>
    <row r="49" spans="1:8" s="2" customFormat="1" ht="15.75" x14ac:dyDescent="0.25">
      <c r="A49" s="50" t="s">
        <v>1037</v>
      </c>
      <c r="B49" s="42" t="s">
        <v>1050</v>
      </c>
      <c r="C49" s="11"/>
      <c r="D49" s="45" t="s">
        <v>913</v>
      </c>
      <c r="E49" s="43" t="str">
        <f>A49</f>
        <v>0.48.20.A</v>
      </c>
      <c r="F49" s="45" t="s">
        <v>920</v>
      </c>
      <c r="G49" s="44">
        <f>SUM(G51:G61)</f>
        <v>145068.58588373143</v>
      </c>
      <c r="H49" s="8" t="s">
        <v>0</v>
      </c>
    </row>
    <row r="50" spans="1:8" s="2" customFormat="1" ht="15" x14ac:dyDescent="0.25">
      <c r="A50" s="28"/>
      <c r="B50" s="34" t="s">
        <v>909</v>
      </c>
      <c r="C50" s="18"/>
      <c r="D50" s="19" t="s">
        <v>914</v>
      </c>
      <c r="E50" s="19" t="s">
        <v>910</v>
      </c>
      <c r="F50" s="20" t="s">
        <v>911</v>
      </c>
      <c r="G50" s="20" t="s">
        <v>912</v>
      </c>
      <c r="H50" s="18"/>
    </row>
    <row r="51" spans="1:8" s="2" customFormat="1" ht="13.5" customHeight="1" x14ac:dyDescent="0.25">
      <c r="A51" s="29"/>
      <c r="B51" s="46" t="s">
        <v>902</v>
      </c>
      <c r="C51" s="25"/>
      <c r="D51" s="41"/>
      <c r="E51" s="47"/>
      <c r="F51" s="48"/>
      <c r="G51" s="49"/>
      <c r="H51" s="41"/>
    </row>
    <row r="52" spans="1:8" s="2" customFormat="1" ht="13.5" customHeight="1" x14ac:dyDescent="0.25">
      <c r="A52" s="27">
        <v>317</v>
      </c>
      <c r="B52" s="39" t="str">
        <f>VLOOKUP($A52,'PT ORGANISMOS'!$B$5:$H$1025,4,FALSE)</f>
        <v>sa.244</v>
      </c>
      <c r="C52" s="7" t="str">
        <f>VLOOKUP($A52,'PT ORGANISMOS'!$B$5:$H$1025,3,FALSE)</f>
        <v>LLAVE DE PASO DE BRONCE 0.019</v>
      </c>
      <c r="D52" s="8" t="str">
        <f>VLOOKUP($A52,'PT ORGANISMOS'!$B$5:$H$1025,7,FALSE)</f>
        <v>u</v>
      </c>
      <c r="E52" s="32">
        <v>18.492999999999999</v>
      </c>
      <c r="F52" s="22">
        <f>VLOOKUP($B52,IN_08_20!$B:$E,4,)</f>
        <v>525.48733389236827</v>
      </c>
      <c r="G52" s="13">
        <f t="shared" ref="G52:G57" si="1">F52*E52</f>
        <v>9717.8372656715655</v>
      </c>
      <c r="H52" s="8"/>
    </row>
    <row r="53" spans="1:8" s="2" customFormat="1" ht="13.5" customHeight="1" x14ac:dyDescent="0.25">
      <c r="A53" s="27">
        <v>307</v>
      </c>
      <c r="B53" s="39" t="str">
        <f>VLOOKUP($A53,'PT ORGANISMOS'!$B$5:$H$1025,4,FALSE)</f>
        <v>sa.108</v>
      </c>
      <c r="C53" s="7" t="str">
        <f>VLOOKUP($A53,'PT ORGANISMOS'!$B$5:$H$1025,3,FALSE)</f>
        <v>CODO IPS 19 MM</v>
      </c>
      <c r="D53" s="8" t="str">
        <f>VLOOKUP($A53,'PT ORGANISMOS'!$B$5:$H$1025,7,FALSE)</f>
        <v>u</v>
      </c>
      <c r="E53" s="32">
        <v>191.596</v>
      </c>
      <c r="F53" s="22">
        <f>VLOOKUP($B53,IN_08_20!$B:$E,4,)</f>
        <v>23.650178857283887</v>
      </c>
      <c r="G53" s="13">
        <f t="shared" si="1"/>
        <v>4531.2796683401639</v>
      </c>
      <c r="H53" s="8"/>
    </row>
    <row r="54" spans="1:8" s="2" customFormat="1" ht="13.5" customHeight="1" x14ac:dyDescent="0.25">
      <c r="A54" s="27">
        <v>304</v>
      </c>
      <c r="B54" s="39" t="str">
        <f>VLOOKUP($A54,'PT ORGANISMOS'!$B$5:$H$1025,4,FALSE)</f>
        <v>sa.071</v>
      </c>
      <c r="C54" s="7" t="str">
        <f>VLOOKUP($A54,'PT ORGANISMOS'!$B$5:$H$1025,3,FALSE)</f>
        <v>CAÑO H-3 TRICAPA 19 MM</v>
      </c>
      <c r="D54" s="8" t="str">
        <f>VLOOKUP($A54,'PT ORGANISMOS'!$B$5:$H$1025,7,FALSE)</f>
        <v>m</v>
      </c>
      <c r="E54" s="32">
        <v>276.28699999999998</v>
      </c>
      <c r="F54" s="22">
        <f>VLOOKUP($B54,IN_08_20!$B:$E,4,)</f>
        <v>156.74423590211697</v>
      </c>
      <c r="G54" s="13">
        <f t="shared" si="1"/>
        <v>43306.394704688188</v>
      </c>
      <c r="H54" s="8"/>
    </row>
    <row r="55" spans="1:8" s="2" customFormat="1" ht="13.5" customHeight="1" x14ac:dyDescent="0.25">
      <c r="A55" s="27">
        <v>323</v>
      </c>
      <c r="B55" s="39" t="str">
        <f>VLOOKUP($A55,'PT ORGANISMOS'!$B$5:$H$1025,4,FALSE)</f>
        <v>sa.310</v>
      </c>
      <c r="C55" s="7" t="str">
        <f>VLOOKUP($A55,'PT ORGANISMOS'!$B$5:$H$1025,3,FALSE)</f>
        <v>VÁLVULA EXCLUSA BRONCE 25 MM</v>
      </c>
      <c r="D55" s="8" t="str">
        <f>VLOOKUP($A55,'PT ORGANISMOS'!$B$5:$H$1025,7,FALSE)</f>
        <v>u</v>
      </c>
      <c r="E55" s="32">
        <v>24.968</v>
      </c>
      <c r="F55" s="22">
        <f>VLOOKUP($B55,IN_08_20!$B:$E,4,)</f>
        <v>589.14332994308006</v>
      </c>
      <c r="G55" s="13">
        <f t="shared" si="1"/>
        <v>14709.730662018823</v>
      </c>
      <c r="H55" s="8"/>
    </row>
    <row r="56" spans="1:8" s="2" customFormat="1" ht="13.5" customHeight="1" x14ac:dyDescent="0.25">
      <c r="A56" s="27">
        <v>314</v>
      </c>
      <c r="B56" s="39" t="str">
        <f>VLOOKUP($A56,'PT ORGANISMOS'!$B$5:$H$1025,4,FALSE)</f>
        <v>sa.220</v>
      </c>
      <c r="C56" s="7" t="str">
        <f>VLOOKUP($A56,'PT ORGANISMOS'!$B$5:$H$1025,3,FALSE)</f>
        <v>CAÑO H-3 TRICAPA 25 MM</v>
      </c>
      <c r="D56" s="8" t="str">
        <f>VLOOKUP($A56,'PT ORGANISMOS'!$B$5:$H$1025,7,FALSE)</f>
        <v>m</v>
      </c>
      <c r="E56" s="32">
        <v>20.826000000000001</v>
      </c>
      <c r="F56" s="22">
        <f>VLOOKUP($B56,IN_08_20!$B:$E,4,)</f>
        <v>216.93723748990638</v>
      </c>
      <c r="G56" s="13">
        <f t="shared" si="1"/>
        <v>4517.93490796479</v>
      </c>
      <c r="H56" s="8"/>
    </row>
    <row r="57" spans="1:8" s="2" customFormat="1" ht="13.5" customHeight="1" x14ac:dyDescent="0.25">
      <c r="A57" s="27">
        <v>311</v>
      </c>
      <c r="B57" s="39" t="str">
        <f>VLOOKUP($A57,'PT ORGANISMOS'!$B$5:$H$1025,4,FALSE)</f>
        <v>sa.200</v>
      </c>
      <c r="C57" s="7" t="str">
        <f>VLOOKUP($A57,'PT ORGANISMOS'!$B$5:$H$1025,3,FALSE)</f>
        <v>TEE IPS 19 MM</v>
      </c>
      <c r="D57" s="8" t="str">
        <f>VLOOKUP($A57,'PT ORGANISMOS'!$B$5:$H$1025,7,FALSE)</f>
        <v>u</v>
      </c>
      <c r="E57" s="32">
        <v>130.50700000000001</v>
      </c>
      <c r="F57" s="22">
        <f>VLOOKUP($B57,IN_08_20!$B:$E,4,)</f>
        <v>52.569623448989034</v>
      </c>
      <c r="G57" s="13">
        <f t="shared" si="1"/>
        <v>6860.7038474572119</v>
      </c>
      <c r="H57" s="8"/>
    </row>
    <row r="58" spans="1:8" s="2" customFormat="1" ht="13.5" customHeight="1" x14ac:dyDescent="0.25">
      <c r="A58" s="27"/>
      <c r="B58" s="35" t="s">
        <v>903</v>
      </c>
      <c r="C58" s="7"/>
      <c r="D58" s="8"/>
      <c r="E58" s="12"/>
      <c r="F58" s="22"/>
      <c r="G58" s="13"/>
      <c r="H58" s="8"/>
    </row>
    <row r="59" spans="1:8" s="2" customFormat="1" ht="13.5" customHeight="1" x14ac:dyDescent="0.25">
      <c r="A59" s="27">
        <v>203</v>
      </c>
      <c r="B59" s="39" t="str">
        <f>VLOOKUP($A59,'PT ORGANISMOS'!$B$5:$H$1025,4,FALSE)</f>
        <v>mo.007</v>
      </c>
      <c r="C59" s="7" t="str">
        <f>VLOOKUP($A59,'PT ORGANISMOS'!$B$5:$H$1025,3,FALSE)</f>
        <v>CUADRILLA TIPO U.G.A.T.S.</v>
      </c>
      <c r="D59" s="8" t="str">
        <f>VLOOKUP($A59,'PT ORGANISMOS'!$B$5:$H$1025,7,FALSE)</f>
        <v>h</v>
      </c>
      <c r="E59" s="32">
        <v>144.39099999999999</v>
      </c>
      <c r="F59" s="22">
        <f>VLOOKUP($B59,IN_08_20!$B:$E,4,)</f>
        <v>401.48517787878785</v>
      </c>
      <c r="G59" s="13">
        <f>F59*E59</f>
        <v>57970.846319096054</v>
      </c>
      <c r="H59" s="8"/>
    </row>
    <row r="60" spans="1:8" s="2" customFormat="1" ht="13.5" customHeight="1" x14ac:dyDescent="0.25">
      <c r="A60" s="27"/>
      <c r="B60" s="35" t="s">
        <v>904</v>
      </c>
      <c r="C60" s="7"/>
      <c r="D60" s="8"/>
      <c r="E60" s="12"/>
      <c r="F60" s="22"/>
      <c r="G60" s="13"/>
      <c r="H60" s="8"/>
    </row>
    <row r="61" spans="1:8" s="2" customFormat="1" ht="13.5" customHeight="1" x14ac:dyDescent="0.25">
      <c r="A61" s="30">
        <v>75</v>
      </c>
      <c r="B61" s="40" t="str">
        <f>VLOOKUP($A61,'PT ORGANISMOS'!$B$5:$H$1025,4,FALSE)</f>
        <v>eq.012</v>
      </c>
      <c r="C61" s="14" t="str">
        <f>VLOOKUP($A61,'PT ORGANISMOS'!$B$5:$H$1025,3,FALSE)</f>
        <v>CAMIÓN VOLCADOR 140 H.P.</v>
      </c>
      <c r="D61" s="15" t="str">
        <f>VLOOKUP($A61,'PT ORGANISMOS'!$B$5:$H$1025,7,FALSE)</f>
        <v>h</v>
      </c>
      <c r="E61" s="31">
        <v>0.83299999999999996</v>
      </c>
      <c r="F61" s="24">
        <f>VLOOKUP($B61,IN_08_20!$B:$E,4,)</f>
        <v>4146.2887256838385</v>
      </c>
      <c r="G61" s="17">
        <f>F61*E61</f>
        <v>3453.8585084946371</v>
      </c>
      <c r="H61" s="15"/>
    </row>
    <row r="64" spans="1:8" s="2" customFormat="1" ht="18" x14ac:dyDescent="0.25">
      <c r="A64" s="27"/>
      <c r="B64" s="335" t="s">
        <v>1055</v>
      </c>
      <c r="C64" s="335"/>
      <c r="D64" s="335"/>
      <c r="E64" s="335"/>
      <c r="F64" s="335"/>
      <c r="G64" s="335"/>
      <c r="H64" s="335"/>
    </row>
    <row r="65" spans="1:8" s="2" customFormat="1" ht="15" customHeight="1" x14ac:dyDescent="0.25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 x14ac:dyDescent="0.25">
      <c r="A66" s="50" t="s">
        <v>1038</v>
      </c>
      <c r="B66" s="42" t="s">
        <v>1051</v>
      </c>
      <c r="C66" s="11"/>
      <c r="D66" s="45" t="s">
        <v>913</v>
      </c>
      <c r="E66" s="43" t="str">
        <f>A66</f>
        <v>0.54.00.F</v>
      </c>
      <c r="F66" s="45" t="s">
        <v>920</v>
      </c>
      <c r="G66" s="44">
        <f>SUM(G68:G74)</f>
        <v>98936.757010458445</v>
      </c>
      <c r="H66" s="8" t="s">
        <v>0</v>
      </c>
    </row>
    <row r="67" spans="1:8" s="2" customFormat="1" ht="15" x14ac:dyDescent="0.25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 x14ac:dyDescent="0.25">
      <c r="A68" s="29"/>
      <c r="B68" s="46" t="s">
        <v>902</v>
      </c>
      <c r="C68" s="25"/>
      <c r="D68" s="41"/>
      <c r="E68" s="47"/>
      <c r="F68" s="48"/>
      <c r="G68" s="49"/>
      <c r="H68" s="41"/>
    </row>
    <row r="69" spans="1:8" s="2" customFormat="1" ht="13.5" customHeight="1" x14ac:dyDescent="0.25">
      <c r="A69" s="27">
        <v>316</v>
      </c>
      <c r="B69" s="39" t="str">
        <f>VLOOKUP($A69,'PT ORGANISMOS'!$B$5:$H$1025,4,FALSE)</f>
        <v>sa.239</v>
      </c>
      <c r="C69" s="7" t="str">
        <f>VLOOKUP($A69,'PT ORGANISMOS'!$B$5:$H$1025,3,FALSE)</f>
        <v>JUEGO LLUVIA C/TRANSFERENCIA CR. Y</v>
      </c>
      <c r="D69" s="8" t="str">
        <f>VLOOKUP($A69,'PT ORGANISMOS'!$B$5:$H$1025,7,FALSE)</f>
        <v>u</v>
      </c>
      <c r="E69" s="12">
        <v>4.6500000000000004</v>
      </c>
      <c r="F69" s="22">
        <f>VLOOKUP($B69,IN_08_20!$B:$E,4,)</f>
        <v>12498.313658616007</v>
      </c>
      <c r="G69" s="13">
        <f>F69*E69</f>
        <v>58117.158512564434</v>
      </c>
      <c r="H69" s="8"/>
    </row>
    <row r="70" spans="1:8" s="2" customFormat="1" ht="13.5" customHeight="1" x14ac:dyDescent="0.25">
      <c r="A70" s="27">
        <v>302</v>
      </c>
      <c r="B70" s="39" t="str">
        <f>VLOOKUP($A70,'PT ORGANISMOS'!$B$5:$H$1025,4,FALSE)</f>
        <v>sa.020</v>
      </c>
      <c r="C70" s="7" t="str">
        <f>VLOOKUP($A70,'PT ORGANISMOS'!$B$5:$H$1025,3,FALSE)</f>
        <v>INODORO SIFÓNICO LOSA</v>
      </c>
      <c r="D70" s="8" t="str">
        <f>VLOOKUP($A70,'PT ORGANISMOS'!$B$5:$H$1025,7,FALSE)</f>
        <v>u</v>
      </c>
      <c r="E70" s="12">
        <v>5.51</v>
      </c>
      <c r="F70" s="22">
        <f>VLOOKUP($B70,IN_08_20!$B:$E,4,)</f>
        <v>6237.6675612439576</v>
      </c>
      <c r="G70" s="13">
        <f>F70*E70</f>
        <v>34369.548262454206</v>
      </c>
      <c r="H70" s="8"/>
    </row>
    <row r="71" spans="1:8" s="2" customFormat="1" ht="13.5" customHeight="1" x14ac:dyDescent="0.25">
      <c r="A71" s="27"/>
      <c r="B71" s="35" t="s">
        <v>903</v>
      </c>
      <c r="C71" s="7"/>
      <c r="D71" s="8"/>
      <c r="E71" s="12"/>
      <c r="F71" s="21"/>
      <c r="G71" s="13"/>
      <c r="H71" s="8"/>
    </row>
    <row r="72" spans="1:8" s="2" customFormat="1" ht="13.5" customHeight="1" x14ac:dyDescent="0.25">
      <c r="A72" s="27">
        <v>203</v>
      </c>
      <c r="B72" s="39" t="str">
        <f>VLOOKUP($A72,'PT ORGANISMOS'!$B$5:$H$1025,4,FALSE)</f>
        <v>mo.007</v>
      </c>
      <c r="C72" s="7" t="str">
        <f>VLOOKUP($A72,'PT ORGANISMOS'!$B$5:$H$1025,3,FALSE)</f>
        <v>CUADRILLA TIPO U.G.A.T.S.</v>
      </c>
      <c r="D72" s="8" t="str">
        <f>VLOOKUP($A72,'PT ORGANISMOS'!$B$5:$H$1025,7,FALSE)</f>
        <v>h</v>
      </c>
      <c r="E72" s="12">
        <v>14</v>
      </c>
      <c r="F72" s="22">
        <f>VLOOKUP($B72,IN_08_20!$B:$E,4,)</f>
        <v>401.48517787878785</v>
      </c>
      <c r="G72" s="13">
        <f>F72*E72</f>
        <v>5620.7924903030298</v>
      </c>
      <c r="H72" s="8"/>
    </row>
    <row r="73" spans="1:8" s="2" customFormat="1" ht="13.5" customHeight="1" x14ac:dyDescent="0.25">
      <c r="A73" s="27"/>
      <c r="B73" s="35" t="s">
        <v>904</v>
      </c>
      <c r="C73" s="7"/>
      <c r="D73" s="8"/>
      <c r="E73" s="12"/>
      <c r="F73" s="22"/>
      <c r="G73" s="13"/>
      <c r="H73" s="8"/>
    </row>
    <row r="74" spans="1:8" s="2" customFormat="1" ht="13.5" customHeight="1" x14ac:dyDescent="0.25">
      <c r="A74" s="30">
        <v>75</v>
      </c>
      <c r="B74" s="40" t="str">
        <f>VLOOKUP($A74,'PT ORGANISMOS'!$B$5:$H$1025,4,FALSE)</f>
        <v>eq.012</v>
      </c>
      <c r="C74" s="14" t="str">
        <f>VLOOKUP($A74,'PT ORGANISMOS'!$B$5:$H$1025,3,FALSE)</f>
        <v>CAMIÓN VOLCADOR 140 H.P.</v>
      </c>
      <c r="D74" s="15" t="str">
        <f>VLOOKUP($A74,'PT ORGANISMOS'!$B$5:$H$1025,7,FALSE)</f>
        <v>h</v>
      </c>
      <c r="E74" s="16">
        <v>0.2</v>
      </c>
      <c r="F74" s="24">
        <f>VLOOKUP($B74,IN_08_20!$B:$E,4,)</f>
        <v>4146.2887256838385</v>
      </c>
      <c r="G74" s="17">
        <f>F74*E74</f>
        <v>829.25774513676777</v>
      </c>
      <c r="H74" s="15"/>
    </row>
    <row r="77" spans="1:8" s="2" customFormat="1" ht="15.75" x14ac:dyDescent="0.25">
      <c r="A77" s="50" t="s">
        <v>1039</v>
      </c>
      <c r="B77" s="42" t="s">
        <v>1052</v>
      </c>
      <c r="C77" s="11"/>
      <c r="D77" s="45" t="s">
        <v>913</v>
      </c>
      <c r="E77" s="43" t="str">
        <f>A77</f>
        <v>0.54.01.F</v>
      </c>
      <c r="F77" s="45" t="s">
        <v>920</v>
      </c>
      <c r="G77" s="44">
        <f>SUM(G79:G85)</f>
        <v>676167.87500149442</v>
      </c>
      <c r="H77" s="8" t="s">
        <v>0</v>
      </c>
    </row>
    <row r="78" spans="1:8" s="2" customFormat="1" ht="15" x14ac:dyDescent="0.25">
      <c r="A78" s="28"/>
      <c r="B78" s="34" t="s">
        <v>909</v>
      </c>
      <c r="C78" s="18"/>
      <c r="D78" s="19" t="s">
        <v>914</v>
      </c>
      <c r="E78" s="19" t="s">
        <v>910</v>
      </c>
      <c r="F78" s="20" t="s">
        <v>911</v>
      </c>
      <c r="G78" s="20" t="s">
        <v>912</v>
      </c>
      <c r="H78" s="18"/>
    </row>
    <row r="79" spans="1:8" s="2" customFormat="1" ht="13.5" customHeight="1" x14ac:dyDescent="0.25">
      <c r="A79" s="29"/>
      <c r="B79" s="46" t="s">
        <v>902</v>
      </c>
      <c r="C79" s="25"/>
      <c r="D79" s="41"/>
      <c r="E79" s="47"/>
      <c r="F79" s="48"/>
      <c r="G79" s="49"/>
      <c r="H79" s="41"/>
    </row>
    <row r="80" spans="1:8" s="2" customFormat="1" ht="13.5" customHeight="1" x14ac:dyDescent="0.25">
      <c r="A80" s="27">
        <v>316</v>
      </c>
      <c r="B80" s="39" t="str">
        <f>VLOOKUP($A80,'PT ORGANISMOS'!$B$5:$H$1025,4,FALSE)</f>
        <v>sa.239</v>
      </c>
      <c r="C80" s="7" t="str">
        <f>VLOOKUP($A80,'PT ORGANISMOS'!$B$5:$H$1025,3,FALSE)</f>
        <v>JUEGO LLUVIA C/TRANSFERENCIA CR. Y</v>
      </c>
      <c r="D80" s="8" t="str">
        <f>VLOOKUP($A80,'PT ORGANISMOS'!$B$5:$H$1025,7,FALSE)</f>
        <v>u</v>
      </c>
      <c r="E80" s="12">
        <v>34.798000000000002</v>
      </c>
      <c r="F80" s="22">
        <f>VLOOKUP($B80,IN_08_20!$B:$E,4,)</f>
        <v>12498.313658616007</v>
      </c>
      <c r="G80" s="13">
        <f>F80*E80</f>
        <v>434916.31869251985</v>
      </c>
      <c r="H80" s="8"/>
    </row>
    <row r="81" spans="1:8" s="2" customFormat="1" ht="13.5" customHeight="1" x14ac:dyDescent="0.25">
      <c r="A81" s="27">
        <v>302</v>
      </c>
      <c r="B81" s="39" t="str">
        <f>VLOOKUP($A81,'PT ORGANISMOS'!$B$5:$H$1025,4,FALSE)</f>
        <v>sa.020</v>
      </c>
      <c r="C81" s="7" t="str">
        <f>VLOOKUP($A81,'PT ORGANISMOS'!$B$5:$H$1025,3,FALSE)</f>
        <v>INODORO SIFÓNICO LOSA</v>
      </c>
      <c r="D81" s="8" t="str">
        <f>VLOOKUP($A81,'PT ORGANISMOS'!$B$5:$H$1025,7,FALSE)</f>
        <v>u</v>
      </c>
      <c r="E81" s="12">
        <v>32.950000000000003</v>
      </c>
      <c r="F81" s="22">
        <f>VLOOKUP($B81,IN_08_20!$B:$E,4,)</f>
        <v>6237.6675612439576</v>
      </c>
      <c r="G81" s="13">
        <f>F81*E81</f>
        <v>205531.14614298841</v>
      </c>
      <c r="H81" s="8"/>
    </row>
    <row r="82" spans="1:8" s="2" customFormat="1" ht="13.5" customHeight="1" x14ac:dyDescent="0.25">
      <c r="A82" s="27"/>
      <c r="B82" s="35" t="s">
        <v>903</v>
      </c>
      <c r="C82" s="7"/>
      <c r="D82" s="8"/>
      <c r="E82" s="12"/>
      <c r="F82" s="21"/>
      <c r="G82" s="13"/>
      <c r="H82" s="8"/>
    </row>
    <row r="83" spans="1:8" s="2" customFormat="1" ht="13.5" customHeight="1" x14ac:dyDescent="0.25">
      <c r="A83" s="27">
        <v>203</v>
      </c>
      <c r="B83" s="39" t="str">
        <f>VLOOKUP($A83,'PT ORGANISMOS'!$B$5:$H$1025,4,FALSE)</f>
        <v>mo.007</v>
      </c>
      <c r="C83" s="7" t="str">
        <f>VLOOKUP($A83,'PT ORGANISMOS'!$B$5:$H$1025,3,FALSE)</f>
        <v>CUADRILLA TIPO U.G.A.T.S.</v>
      </c>
      <c r="D83" s="8" t="str">
        <f>VLOOKUP($A83,'PT ORGANISMOS'!$B$5:$H$1025,7,FALSE)</f>
        <v>h</v>
      </c>
      <c r="E83" s="12">
        <v>68.191999999999993</v>
      </c>
      <c r="F83" s="22">
        <f>VLOOKUP($B83,IN_08_20!$B:$E,4,)</f>
        <v>401.48517787878785</v>
      </c>
      <c r="G83" s="13">
        <f>F83*E83</f>
        <v>27378.077249910297</v>
      </c>
      <c r="H83" s="8"/>
    </row>
    <row r="84" spans="1:8" s="2" customFormat="1" ht="13.5" customHeight="1" x14ac:dyDescent="0.25">
      <c r="A84" s="27"/>
      <c r="B84" s="35" t="s">
        <v>904</v>
      </c>
      <c r="C84" s="7"/>
      <c r="D84" s="8"/>
      <c r="E84" s="12"/>
      <c r="F84" s="22"/>
      <c r="G84" s="13"/>
      <c r="H84" s="8"/>
    </row>
    <row r="85" spans="1:8" s="2" customFormat="1" ht="13.5" customHeight="1" x14ac:dyDescent="0.25">
      <c r="A85" s="30">
        <v>75</v>
      </c>
      <c r="B85" s="40" t="str">
        <f>VLOOKUP($A85,'PT ORGANISMOS'!$B$5:$H$1025,4,FALSE)</f>
        <v>eq.012</v>
      </c>
      <c r="C85" s="14" t="str">
        <f>VLOOKUP($A85,'PT ORGANISMOS'!$B$5:$H$1025,3,FALSE)</f>
        <v>CAMIÓN VOLCADOR 140 H.P.</v>
      </c>
      <c r="D85" s="15" t="str">
        <f>VLOOKUP($A85,'PT ORGANISMOS'!$B$5:$H$1025,7,FALSE)</f>
        <v>h</v>
      </c>
      <c r="E85" s="31">
        <v>2.012</v>
      </c>
      <c r="F85" s="24">
        <f>VLOOKUP($B85,IN_08_20!$B:$E,4,)</f>
        <v>4146.2887256838385</v>
      </c>
      <c r="G85" s="17">
        <f>F85*E85</f>
        <v>8342.332916075884</v>
      </c>
      <c r="H85" s="15"/>
    </row>
    <row r="88" spans="1:8" s="2" customFormat="1" ht="18" x14ac:dyDescent="0.25">
      <c r="A88" s="27"/>
      <c r="B88" s="335" t="s">
        <v>2032</v>
      </c>
      <c r="C88" s="335"/>
      <c r="D88" s="335"/>
      <c r="E88" s="335"/>
      <c r="F88" s="335"/>
      <c r="G88" s="335"/>
      <c r="H88" s="335"/>
    </row>
    <row r="89" spans="1:8" s="2" customFormat="1" ht="15" customHeight="1" x14ac:dyDescent="0.25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 x14ac:dyDescent="0.25">
      <c r="A90" s="50" t="s">
        <v>1040</v>
      </c>
      <c r="B90" s="42" t="s">
        <v>1041</v>
      </c>
      <c r="C90" s="11"/>
      <c r="D90" s="45" t="s">
        <v>913</v>
      </c>
      <c r="E90" s="43" t="str">
        <f>A90</f>
        <v>0.57.00.F</v>
      </c>
      <c r="F90" s="45" t="s">
        <v>920</v>
      </c>
      <c r="G90" s="44">
        <f>SUM(G92:G100)</f>
        <v>68590.920719069298</v>
      </c>
      <c r="H90" s="8" t="s">
        <v>0</v>
      </c>
    </row>
    <row r="91" spans="1:8" s="2" customFormat="1" ht="15" x14ac:dyDescent="0.25">
      <c r="A91" s="28"/>
      <c r="B91" s="34" t="s">
        <v>909</v>
      </c>
      <c r="C91" s="18"/>
      <c r="D91" s="19" t="s">
        <v>914</v>
      </c>
      <c r="E91" s="19" t="s">
        <v>910</v>
      </c>
      <c r="F91" s="20" t="s">
        <v>911</v>
      </c>
      <c r="G91" s="20" t="s">
        <v>912</v>
      </c>
      <c r="H91" s="18"/>
    </row>
    <row r="92" spans="1:8" s="2" customFormat="1" ht="13.5" customHeight="1" x14ac:dyDescent="0.25">
      <c r="A92" s="29"/>
      <c r="B92" s="46" t="s">
        <v>902</v>
      </c>
      <c r="C92" s="25"/>
      <c r="D92" s="41"/>
      <c r="E92" s="47"/>
      <c r="F92" s="48"/>
      <c r="G92" s="49"/>
      <c r="H92" s="41"/>
    </row>
    <row r="93" spans="1:8" s="2" customFormat="1" ht="13.5" customHeight="1" x14ac:dyDescent="0.25">
      <c r="A93" s="27">
        <v>306</v>
      </c>
      <c r="B93" s="39" t="str">
        <f>VLOOKUP($A93,'PT ORGANISMOS'!$B$5:$H$1025,4,FALSE)</f>
        <v>sa.090</v>
      </c>
      <c r="C93" s="7" t="str">
        <f>VLOOKUP($A93,'PT ORGANISMOS'!$B$5:$H$1025,3,FALSE)</f>
        <v>CAÑO PVC 3.2 P/DESAGUE CLOACAL 0.110 X 4 M.</v>
      </c>
      <c r="D93" s="8" t="str">
        <f>VLOOKUP($A93,'PT ORGANISMOS'!$B$5:$H$1025,7,FALSE)</f>
        <v>u</v>
      </c>
      <c r="E93" s="12">
        <v>41.378</v>
      </c>
      <c r="F93" s="22">
        <f>VLOOKUP($B93,IN_08_20!$B:$E,4,)</f>
        <v>920.98434676985255</v>
      </c>
      <c r="G93" s="13">
        <f>F93*E93</f>
        <v>38108.490300642959</v>
      </c>
      <c r="H93" s="8"/>
    </row>
    <row r="94" spans="1:8" s="2" customFormat="1" ht="13.5" customHeight="1" x14ac:dyDescent="0.25">
      <c r="A94" s="27">
        <v>305</v>
      </c>
      <c r="B94" s="39" t="str">
        <f>VLOOKUP($A94,'PT ORGANISMOS'!$B$5:$H$1025,4,FALSE)</f>
        <v>sa.089</v>
      </c>
      <c r="C94" s="7" t="str">
        <f>VLOOKUP($A94,'PT ORGANISMOS'!$B$5:$H$1025,3,FALSE)</f>
        <v>CAÑO PVC 3.2 P/DESAGUE CLOACAL 0.060 X 4 M.</v>
      </c>
      <c r="D94" s="8" t="str">
        <f>VLOOKUP($A94,'PT ORGANISMOS'!$B$5:$H$1025,7,FALSE)</f>
        <v>u</v>
      </c>
      <c r="E94" s="12">
        <v>9.5579999999999998</v>
      </c>
      <c r="F94" s="22">
        <f>VLOOKUP($B94,IN_08_20!$B:$E,4,)</f>
        <v>601.8132075033925</v>
      </c>
      <c r="G94" s="13">
        <f>F94*E94</f>
        <v>5752.1306373174257</v>
      </c>
      <c r="H94" s="8"/>
    </row>
    <row r="95" spans="1:8" s="2" customFormat="1" ht="13.5" customHeight="1" x14ac:dyDescent="0.25">
      <c r="A95" s="27">
        <v>322</v>
      </c>
      <c r="B95" s="39" t="str">
        <f>VLOOKUP($A95,'PT ORGANISMOS'!$B$5:$H$1025,4,FALSE)</f>
        <v>sa.300</v>
      </c>
      <c r="C95" s="7" t="str">
        <f>VLOOKUP($A95,'PT ORGANISMOS'!$B$5:$H$1025,3,FALSE)</f>
        <v>RAMAL Y PVC 0.110X0.63</v>
      </c>
      <c r="D95" s="8" t="str">
        <f>VLOOKUP($A95,'PT ORGANISMOS'!$B$5:$H$1025,7,FALSE)</f>
        <v>u</v>
      </c>
      <c r="E95" s="12">
        <v>19.931000000000001</v>
      </c>
      <c r="F95" s="22">
        <f>VLOOKUP($B95,IN_08_20!$B:$E,4,)</f>
        <v>300.28237555446316</v>
      </c>
      <c r="G95" s="13">
        <f>F95*E95</f>
        <v>5984.9280271760053</v>
      </c>
      <c r="H95" s="8"/>
    </row>
    <row r="96" spans="1:8" s="2" customFormat="1" ht="13.5" customHeight="1" x14ac:dyDescent="0.25">
      <c r="A96" s="27">
        <v>181</v>
      </c>
      <c r="B96" s="39" t="str">
        <f>VLOOKUP($A96,'PT ORGANISMOS'!$B$5:$H$1025,4,FALSE)</f>
        <v>li.006</v>
      </c>
      <c r="C96" s="7" t="str">
        <f>VLOOKUP($A96,'PT ORGANISMOS'!$B$5:$H$1025,3,FALSE)</f>
        <v xml:space="preserve">CEMENTO PORTLAND (PARA VARIACIÓN HISTÓRICA) </v>
      </c>
      <c r="D96" s="8" t="str">
        <f>VLOOKUP($A96,'PT ORGANISMOS'!$B$5:$H$1025,7,FALSE)</f>
        <v>kg</v>
      </c>
      <c r="E96" s="12">
        <v>90.117999999999995</v>
      </c>
      <c r="F96" s="22">
        <f>VLOOKUP($B96,IN_08_20!$B:$E,4,)</f>
        <v>22.903541245132185</v>
      </c>
      <c r="G96" s="13">
        <f>F96*E96</f>
        <v>2064.0213299288221</v>
      </c>
      <c r="H96" s="8"/>
    </row>
    <row r="97" spans="1:8" s="2" customFormat="1" ht="13.5" customHeight="1" x14ac:dyDescent="0.25">
      <c r="A97" s="27"/>
      <c r="B97" s="35" t="s">
        <v>903</v>
      </c>
      <c r="C97" s="7"/>
      <c r="D97" s="8"/>
      <c r="E97" s="12"/>
      <c r="F97" s="22"/>
      <c r="G97" s="13"/>
      <c r="H97" s="8"/>
    </row>
    <row r="98" spans="1:8" s="2" customFormat="1" ht="13.5" customHeight="1" x14ac:dyDescent="0.25">
      <c r="A98" s="27">
        <v>203</v>
      </c>
      <c r="B98" s="39" t="str">
        <f>VLOOKUP($A98,'PT ORGANISMOS'!$B$5:$H$1025,4,FALSE)</f>
        <v>mo.007</v>
      </c>
      <c r="C98" s="7" t="str">
        <f>VLOOKUP($A98,'PT ORGANISMOS'!$B$5:$H$1025,3,FALSE)</f>
        <v>CUADRILLA TIPO U.G.A.T.S.</v>
      </c>
      <c r="D98" s="8" t="str">
        <f>VLOOKUP($A98,'PT ORGANISMOS'!$B$5:$H$1025,7,FALSE)</f>
        <v>h</v>
      </c>
      <c r="E98" s="12">
        <v>40</v>
      </c>
      <c r="F98" s="22">
        <f>VLOOKUP($B98,IN_08_20!$B:$E,4,)</f>
        <v>401.48517787878785</v>
      </c>
      <c r="G98" s="13">
        <f>F98*E98</f>
        <v>16059.407115151515</v>
      </c>
      <c r="H98" s="8"/>
    </row>
    <row r="99" spans="1:8" s="2" customFormat="1" ht="13.5" customHeight="1" x14ac:dyDescent="0.25">
      <c r="A99" s="27"/>
      <c r="B99" s="35" t="s">
        <v>904</v>
      </c>
      <c r="C99" s="7"/>
      <c r="D99" s="8"/>
      <c r="E99" s="12"/>
      <c r="F99" s="22"/>
      <c r="G99" s="13"/>
      <c r="H99" s="8"/>
    </row>
    <row r="100" spans="1:8" s="2" customFormat="1" ht="13.5" customHeight="1" x14ac:dyDescent="0.25">
      <c r="A100" s="30">
        <v>75</v>
      </c>
      <c r="B100" s="40" t="str">
        <f>VLOOKUP($A100,'PT ORGANISMOS'!$B$5:$H$1025,4,FALSE)</f>
        <v>eq.012</v>
      </c>
      <c r="C100" s="14" t="str">
        <f>VLOOKUP($A100,'PT ORGANISMOS'!$B$5:$H$1025,3,FALSE)</f>
        <v>CAMIÓN VOLCADOR 140 H.P.</v>
      </c>
      <c r="D100" s="15" t="str">
        <f>VLOOKUP($A100,'PT ORGANISMOS'!$B$5:$H$1025,7,FALSE)</f>
        <v>h</v>
      </c>
      <c r="E100" s="16">
        <v>0.15</v>
      </c>
      <c r="F100" s="24">
        <f>VLOOKUP($B100,IN_08_20!$B:$E,4,)</f>
        <v>4146.2887256838385</v>
      </c>
      <c r="G100" s="17">
        <f>F100*E100</f>
        <v>621.9433088525758</v>
      </c>
      <c r="H100" s="15"/>
    </row>
    <row r="103" spans="1:8" s="2" customFormat="1" ht="15.75" x14ac:dyDescent="0.25">
      <c r="A103" s="50" t="s">
        <v>1042</v>
      </c>
      <c r="B103" s="42" t="s">
        <v>1043</v>
      </c>
      <c r="C103" s="11"/>
      <c r="D103" s="45" t="s">
        <v>913</v>
      </c>
      <c r="E103" s="43" t="str">
        <f>A103</f>
        <v>0.57.01.F</v>
      </c>
      <c r="F103" s="45" t="s">
        <v>920</v>
      </c>
      <c r="G103" s="44">
        <f>SUM(G105:G113)</f>
        <v>87705.147832158429</v>
      </c>
      <c r="H103" s="8" t="s">
        <v>0</v>
      </c>
    </row>
    <row r="104" spans="1:8" s="2" customFormat="1" ht="15" x14ac:dyDescent="0.25">
      <c r="A104" s="28"/>
      <c r="B104" s="34" t="s">
        <v>909</v>
      </c>
      <c r="C104" s="18"/>
      <c r="D104" s="19" t="s">
        <v>914</v>
      </c>
      <c r="E104" s="19" t="s">
        <v>910</v>
      </c>
      <c r="F104" s="20" t="s">
        <v>911</v>
      </c>
      <c r="G104" s="20" t="s">
        <v>912</v>
      </c>
      <c r="H104" s="18"/>
    </row>
    <row r="105" spans="1:8" s="2" customFormat="1" ht="13.5" customHeight="1" x14ac:dyDescent="0.25">
      <c r="A105" s="29"/>
      <c r="B105" s="46" t="s">
        <v>902</v>
      </c>
      <c r="C105" s="25"/>
      <c r="D105" s="41"/>
      <c r="E105" s="47"/>
      <c r="F105" s="48"/>
      <c r="G105" s="49"/>
      <c r="H105" s="41"/>
    </row>
    <row r="106" spans="1:8" s="2" customFormat="1" ht="13.5" customHeight="1" x14ac:dyDescent="0.25">
      <c r="A106" s="27">
        <v>306</v>
      </c>
      <c r="B106" s="39" t="str">
        <f>VLOOKUP($A106,'PT ORGANISMOS'!$B$5:$H$1025,4,FALSE)</f>
        <v>sa.090</v>
      </c>
      <c r="C106" s="7" t="str">
        <f>VLOOKUP($A106,'PT ORGANISMOS'!$B$5:$H$1025,3,FALSE)</f>
        <v>CAÑO PVC 3.2 P/DESAGUE CLOACAL 0.110 X 4 M.</v>
      </c>
      <c r="D106" s="8" t="str">
        <f>VLOOKUP($A106,'PT ORGANISMOS'!$B$5:$H$1025,7,FALSE)</f>
        <v>u</v>
      </c>
      <c r="E106" s="12">
        <v>55.804000000000002</v>
      </c>
      <c r="F106" s="22">
        <f>VLOOKUP($B106,IN_08_20!$B:$E,4,)</f>
        <v>920.98434676985255</v>
      </c>
      <c r="G106" s="13">
        <f>F106*E106</f>
        <v>51394.610487144855</v>
      </c>
      <c r="H106" s="8"/>
    </row>
    <row r="107" spans="1:8" s="2" customFormat="1" ht="13.5" customHeight="1" x14ac:dyDescent="0.25">
      <c r="A107" s="27">
        <v>305</v>
      </c>
      <c r="B107" s="39" t="str">
        <f>VLOOKUP($A107,'PT ORGANISMOS'!$B$5:$H$1025,4,FALSE)</f>
        <v>sa.089</v>
      </c>
      <c r="C107" s="7" t="str">
        <f>VLOOKUP($A107,'PT ORGANISMOS'!$B$5:$H$1025,3,FALSE)</f>
        <v>CAÑO PVC 3.2 P/DESAGUE CLOACAL 0.060 X 4 M.</v>
      </c>
      <c r="D107" s="8" t="str">
        <f>VLOOKUP($A107,'PT ORGANISMOS'!$B$5:$H$1025,7,FALSE)</f>
        <v>u</v>
      </c>
      <c r="E107" s="12">
        <v>9.5579999999999998</v>
      </c>
      <c r="F107" s="22">
        <f>VLOOKUP($B107,IN_08_20!$B:$E,4,)</f>
        <v>601.8132075033925</v>
      </c>
      <c r="G107" s="13">
        <f>F107*E107</f>
        <v>5752.1306373174257</v>
      </c>
      <c r="H107" s="8"/>
    </row>
    <row r="108" spans="1:8" s="2" customFormat="1" ht="13.5" customHeight="1" x14ac:dyDescent="0.25">
      <c r="A108" s="27">
        <v>322</v>
      </c>
      <c r="B108" s="39" t="str">
        <f>VLOOKUP($A108,'PT ORGANISMOS'!$B$5:$H$1025,4,FALSE)</f>
        <v>sa.300</v>
      </c>
      <c r="C108" s="7" t="str">
        <f>VLOOKUP($A108,'PT ORGANISMOS'!$B$5:$H$1025,3,FALSE)</f>
        <v>RAMAL Y PVC 0.110X0.63</v>
      </c>
      <c r="D108" s="8" t="str">
        <f>VLOOKUP($A108,'PT ORGANISMOS'!$B$5:$H$1025,7,FALSE)</f>
        <v>u</v>
      </c>
      <c r="E108" s="12">
        <v>19.931000000000001</v>
      </c>
      <c r="F108" s="22">
        <f>VLOOKUP($B108,IN_08_20!$B:$E,4,)</f>
        <v>300.28237555446316</v>
      </c>
      <c r="G108" s="13">
        <f>F108*E108</f>
        <v>5984.9280271760053</v>
      </c>
      <c r="H108" s="8"/>
    </row>
    <row r="109" spans="1:8" s="2" customFormat="1" ht="13.5" customHeight="1" x14ac:dyDescent="0.25">
      <c r="A109" s="27">
        <v>181</v>
      </c>
      <c r="B109" s="39" t="str">
        <f>VLOOKUP($A109,'PT ORGANISMOS'!$B$5:$H$1025,4,FALSE)</f>
        <v>li.006</v>
      </c>
      <c r="C109" s="7" t="str">
        <f>VLOOKUP($A109,'PT ORGANISMOS'!$B$5:$H$1025,3,FALSE)</f>
        <v xml:space="preserve">CEMENTO PORTLAND (PARA VARIACIÓN HISTÓRICA) </v>
      </c>
      <c r="D109" s="8" t="str">
        <f>VLOOKUP($A109,'PT ORGANISMOS'!$B$5:$H$1025,7,FALSE)</f>
        <v>kg</v>
      </c>
      <c r="E109" s="12">
        <v>90.117999999999995</v>
      </c>
      <c r="F109" s="22">
        <f>VLOOKUP($B109,IN_08_20!$B:$E,4,)</f>
        <v>22.903541245132185</v>
      </c>
      <c r="G109" s="13">
        <f>F109*E109</f>
        <v>2064.0213299288221</v>
      </c>
      <c r="H109" s="8"/>
    </row>
    <row r="110" spans="1:8" s="2" customFormat="1" ht="13.5" customHeight="1" x14ac:dyDescent="0.25">
      <c r="A110" s="27"/>
      <c r="B110" s="35" t="s">
        <v>903</v>
      </c>
      <c r="C110" s="7"/>
      <c r="D110" s="8"/>
      <c r="E110" s="12"/>
      <c r="F110" s="22"/>
      <c r="G110" s="13"/>
      <c r="H110" s="8"/>
    </row>
    <row r="111" spans="1:8" s="2" customFormat="1" ht="13.5" customHeight="1" x14ac:dyDescent="0.25">
      <c r="A111" s="27">
        <v>203</v>
      </c>
      <c r="B111" s="39" t="str">
        <f>VLOOKUP($A111,'PT ORGANISMOS'!$B$5:$H$1025,4,FALSE)</f>
        <v>mo.007</v>
      </c>
      <c r="C111" s="7" t="str">
        <f>VLOOKUP($A111,'PT ORGANISMOS'!$B$5:$H$1025,3,FALSE)</f>
        <v>CUADRILLA TIPO U.G.A.T.S.</v>
      </c>
      <c r="D111" s="8" t="str">
        <f>VLOOKUP($A111,'PT ORGANISMOS'!$B$5:$H$1025,7,FALSE)</f>
        <v>h</v>
      </c>
      <c r="E111" s="12">
        <v>54</v>
      </c>
      <c r="F111" s="22">
        <f>VLOOKUP($B111,IN_08_20!$B:$E,4,)</f>
        <v>401.48517787878785</v>
      </c>
      <c r="G111" s="13">
        <f>F111*E111</f>
        <v>21680.199605454545</v>
      </c>
      <c r="H111" s="8"/>
    </row>
    <row r="112" spans="1:8" s="2" customFormat="1" ht="13.5" customHeight="1" x14ac:dyDescent="0.25">
      <c r="A112" s="27"/>
      <c r="B112" s="35" t="s">
        <v>904</v>
      </c>
      <c r="C112" s="7"/>
      <c r="D112" s="8"/>
      <c r="E112" s="12"/>
      <c r="F112" s="22"/>
      <c r="G112" s="13"/>
      <c r="H112" s="8"/>
    </row>
    <row r="113" spans="1:8" s="2" customFormat="1" ht="13.5" customHeight="1" x14ac:dyDescent="0.25">
      <c r="A113" s="30">
        <v>75</v>
      </c>
      <c r="B113" s="40" t="str">
        <f>VLOOKUP($A113,'PT ORGANISMOS'!$B$5:$H$1025,4,FALSE)</f>
        <v>eq.012</v>
      </c>
      <c r="C113" s="14" t="str">
        <f>VLOOKUP($A113,'PT ORGANISMOS'!$B$5:$H$1025,3,FALSE)</f>
        <v>CAMIÓN VOLCADOR 140 H.P.</v>
      </c>
      <c r="D113" s="15" t="str">
        <f>VLOOKUP($A113,'PT ORGANISMOS'!$B$5:$H$1025,7,FALSE)</f>
        <v>h</v>
      </c>
      <c r="E113" s="16">
        <v>0.2</v>
      </c>
      <c r="F113" s="24">
        <f>VLOOKUP($B113,IN_08_20!$B:$E,4,)</f>
        <v>4146.2887256838385</v>
      </c>
      <c r="G113" s="17">
        <f>F113*E113</f>
        <v>829.25774513676777</v>
      </c>
      <c r="H113" s="15"/>
    </row>
    <row r="116" spans="1:8" s="2" customFormat="1" ht="15.75" x14ac:dyDescent="0.25">
      <c r="A116" s="50" t="s">
        <v>1044</v>
      </c>
      <c r="B116" s="42" t="s">
        <v>1053</v>
      </c>
      <c r="C116" s="11"/>
      <c r="D116" s="45" t="s">
        <v>913</v>
      </c>
      <c r="E116" s="43" t="str">
        <f>A116</f>
        <v>0.57.02.F</v>
      </c>
      <c r="F116" s="45" t="s">
        <v>920</v>
      </c>
      <c r="G116" s="44">
        <f>SUM(G118:G123)</f>
        <v>19114.227113089117</v>
      </c>
      <c r="H116" s="8" t="s">
        <v>0</v>
      </c>
    </row>
    <row r="117" spans="1:8" s="2" customFormat="1" ht="15" x14ac:dyDescent="0.25">
      <c r="A117" s="28"/>
      <c r="B117" s="34" t="s">
        <v>909</v>
      </c>
      <c r="C117" s="18"/>
      <c r="D117" s="19" t="s">
        <v>914</v>
      </c>
      <c r="E117" s="19" t="s">
        <v>910</v>
      </c>
      <c r="F117" s="20" t="s">
        <v>911</v>
      </c>
      <c r="G117" s="20" t="s">
        <v>912</v>
      </c>
      <c r="H117" s="18"/>
    </row>
    <row r="118" spans="1:8" s="2" customFormat="1" ht="13.5" customHeight="1" x14ac:dyDescent="0.25">
      <c r="A118" s="29"/>
      <c r="B118" s="46" t="s">
        <v>902</v>
      </c>
      <c r="C118" s="25"/>
      <c r="D118" s="41"/>
      <c r="E118" s="47"/>
      <c r="F118" s="48"/>
      <c r="G118" s="49"/>
      <c r="H118" s="41"/>
    </row>
    <row r="119" spans="1:8" s="2" customFormat="1" ht="13.5" customHeight="1" x14ac:dyDescent="0.25">
      <c r="A119" s="27">
        <v>306</v>
      </c>
      <c r="B119" s="39" t="str">
        <f>VLOOKUP($A119,'PT ORGANISMOS'!$B$5:$H$1025,4,FALSE)</f>
        <v>sa.090</v>
      </c>
      <c r="C119" s="7" t="str">
        <f>VLOOKUP($A119,'PT ORGANISMOS'!$B$5:$H$1025,3,FALSE)</f>
        <v>CAÑO PVC 3.2 P/DESAGUE CLOACAL 0.110 X 4 M.</v>
      </c>
      <c r="D119" s="8" t="str">
        <f>VLOOKUP($A119,'PT ORGANISMOS'!$B$5:$H$1025,7,FALSE)</f>
        <v>u</v>
      </c>
      <c r="E119" s="12">
        <v>14.426</v>
      </c>
      <c r="F119" s="22">
        <f>VLOOKUP($B119,IN_08_20!$B:$E,4,)</f>
        <v>920.98434676985255</v>
      </c>
      <c r="G119" s="13">
        <f>F119*E119</f>
        <v>13286.120186501894</v>
      </c>
      <c r="H119" s="8"/>
    </row>
    <row r="120" spans="1:8" s="2" customFormat="1" ht="13.5" customHeight="1" x14ac:dyDescent="0.25">
      <c r="A120" s="27"/>
      <c r="B120" s="35" t="s">
        <v>903</v>
      </c>
      <c r="C120" s="7"/>
      <c r="D120" s="8"/>
      <c r="E120" s="12"/>
      <c r="F120" s="21"/>
      <c r="G120" s="13"/>
      <c r="H120" s="8"/>
    </row>
    <row r="121" spans="1:8" s="2" customFormat="1" ht="13.5" customHeight="1" x14ac:dyDescent="0.25">
      <c r="A121" s="27">
        <v>203</v>
      </c>
      <c r="B121" s="39" t="str">
        <f>VLOOKUP($A121,'PT ORGANISMOS'!$B$5:$H$1025,4,FALSE)</f>
        <v>mo.007</v>
      </c>
      <c r="C121" s="7" t="str">
        <f>VLOOKUP($A121,'PT ORGANISMOS'!$B$5:$H$1025,3,FALSE)</f>
        <v>CUADRILLA TIPO U.G.A.T.S.</v>
      </c>
      <c r="D121" s="8" t="str">
        <f>VLOOKUP($A121,'PT ORGANISMOS'!$B$5:$H$1025,7,FALSE)</f>
        <v>h</v>
      </c>
      <c r="E121" s="12">
        <v>14</v>
      </c>
      <c r="F121" s="22">
        <f>VLOOKUP($B121,IN_08_20!$B:$E,4,)</f>
        <v>401.48517787878785</v>
      </c>
      <c r="G121" s="13">
        <f>F121*E121</f>
        <v>5620.7924903030298</v>
      </c>
      <c r="H121" s="8"/>
    </row>
    <row r="122" spans="1:8" s="2" customFormat="1" ht="13.5" customHeight="1" x14ac:dyDescent="0.25">
      <c r="A122" s="27"/>
      <c r="B122" s="35" t="s">
        <v>904</v>
      </c>
      <c r="C122" s="7"/>
      <c r="D122" s="8"/>
      <c r="E122" s="12"/>
      <c r="F122" s="22"/>
      <c r="G122" s="13"/>
      <c r="H122" s="8"/>
    </row>
    <row r="123" spans="1:8" s="2" customFormat="1" ht="13.5" customHeight="1" x14ac:dyDescent="0.25">
      <c r="A123" s="30">
        <v>75</v>
      </c>
      <c r="B123" s="40" t="str">
        <f>VLOOKUP($A123,'PT ORGANISMOS'!$B$5:$H$1025,4,FALSE)</f>
        <v>eq.012</v>
      </c>
      <c r="C123" s="14" t="str">
        <f>VLOOKUP($A123,'PT ORGANISMOS'!$B$5:$H$1025,3,FALSE)</f>
        <v>CAMIÓN VOLCADOR 140 H.P.</v>
      </c>
      <c r="D123" s="15" t="str">
        <f>VLOOKUP($A123,'PT ORGANISMOS'!$B$5:$H$1025,7,FALSE)</f>
        <v>h</v>
      </c>
      <c r="E123" s="16">
        <v>0.05</v>
      </c>
      <c r="F123" s="24">
        <f>VLOOKUP($B123,IN_08_20!$B:$E,4,)</f>
        <v>4146.2887256838385</v>
      </c>
      <c r="G123" s="17">
        <f>F123*E123</f>
        <v>207.31443628419194</v>
      </c>
      <c r="H123" s="15"/>
    </row>
    <row r="126" spans="1:8" s="2" customFormat="1" ht="15.75" x14ac:dyDescent="0.25">
      <c r="A126" s="50" t="s">
        <v>1045</v>
      </c>
      <c r="B126" s="42" t="s">
        <v>2033</v>
      </c>
      <c r="C126" s="11"/>
      <c r="D126" s="45" t="s">
        <v>913</v>
      </c>
      <c r="E126" s="43" t="str">
        <f>A126</f>
        <v>0.57.03.F</v>
      </c>
      <c r="F126" s="45" t="s">
        <v>920</v>
      </c>
      <c r="G126" s="44">
        <f>SUM(G128:G135)</f>
        <v>102489.71057994</v>
      </c>
      <c r="H126" s="8" t="s">
        <v>0</v>
      </c>
    </row>
    <row r="127" spans="1:8" s="2" customFormat="1" ht="15" x14ac:dyDescent="0.25">
      <c r="A127" s="28"/>
      <c r="B127" s="34" t="s">
        <v>909</v>
      </c>
      <c r="C127" s="18"/>
      <c r="D127" s="19" t="s">
        <v>914</v>
      </c>
      <c r="E127" s="19" t="s">
        <v>910</v>
      </c>
      <c r="F127" s="20" t="s">
        <v>911</v>
      </c>
      <c r="G127" s="20" t="s">
        <v>912</v>
      </c>
      <c r="H127" s="18"/>
    </row>
    <row r="128" spans="1:8" s="2" customFormat="1" ht="13.5" customHeight="1" x14ac:dyDescent="0.25">
      <c r="A128" s="29"/>
      <c r="B128" s="46" t="s">
        <v>902</v>
      </c>
      <c r="C128" s="25"/>
      <c r="D128" s="41"/>
      <c r="E128" s="47"/>
      <c r="F128" s="48"/>
      <c r="G128" s="49"/>
      <c r="H128" s="41"/>
    </row>
    <row r="129" spans="1:8" s="2" customFormat="1" ht="13.5" customHeight="1" x14ac:dyDescent="0.25">
      <c r="A129" s="27">
        <v>306</v>
      </c>
      <c r="B129" s="39" t="str">
        <f>VLOOKUP($A129,'PT ORGANISMOS'!$B$5:$H$1025,4,FALSE)</f>
        <v>sa.090</v>
      </c>
      <c r="C129" s="7" t="str">
        <f>VLOOKUP($A129,'PT ORGANISMOS'!$B$5:$H$1025,3,FALSE)</f>
        <v>CAÑO PVC 3.2 P/DESAGUE CLOACAL 0.110 X 4 M.</v>
      </c>
      <c r="D129" s="8" t="str">
        <f>VLOOKUP($A129,'PT ORGANISMOS'!$B$5:$H$1025,7,FALSE)</f>
        <v>u</v>
      </c>
      <c r="E129" s="12">
        <v>11.35</v>
      </c>
      <c r="F129" s="22">
        <f>VLOOKUP($B129,IN_08_20!$B:$E,4,)</f>
        <v>920.98434676985255</v>
      </c>
      <c r="G129" s="13">
        <f>F129*E129</f>
        <v>10453.172335837826</v>
      </c>
      <c r="H129" s="8"/>
    </row>
    <row r="130" spans="1:8" s="2" customFormat="1" ht="13.5" customHeight="1" x14ac:dyDescent="0.25">
      <c r="A130" s="27">
        <v>181</v>
      </c>
      <c r="B130" s="39" t="str">
        <f>VLOOKUP($A130,'PT ORGANISMOS'!$B$5:$H$1025,4,FALSE)</f>
        <v>li.006</v>
      </c>
      <c r="C130" s="7" t="str">
        <f>VLOOKUP($A130,'PT ORGANISMOS'!$B$5:$H$1025,3,FALSE)</f>
        <v xml:space="preserve">CEMENTO PORTLAND (PARA VARIACIÓN HISTÓRICA) </v>
      </c>
      <c r="D130" s="8" t="str">
        <f>VLOOKUP($A130,'PT ORGANISMOS'!$B$5:$H$1025,7,FALSE)</f>
        <v>kg</v>
      </c>
      <c r="E130" s="12">
        <v>1896</v>
      </c>
      <c r="F130" s="22">
        <f>VLOOKUP($B130,IN_08_20!$B:$E,4,)</f>
        <v>22.903541245132185</v>
      </c>
      <c r="G130" s="13">
        <f>F130*E130</f>
        <v>43425.114200770622</v>
      </c>
      <c r="H130" s="8"/>
    </row>
    <row r="131" spans="1:8" s="2" customFormat="1" ht="13.5" customHeight="1" x14ac:dyDescent="0.25">
      <c r="A131" s="27">
        <v>34</v>
      </c>
      <c r="B131" s="39" t="str">
        <f>VLOOKUP($A131,'PT ORGANISMOS'!$B$5:$H$1025,4,FALSE)</f>
        <v>ar.004</v>
      </c>
      <c r="C131" s="7" t="str">
        <f>VLOOKUP($A131,'PT ORGANISMOS'!$B$5:$H$1025,3,FALSE)</f>
        <v>RIPIOSA</v>
      </c>
      <c r="D131" s="8" t="str">
        <f>VLOOKUP($A131,'PT ORGANISMOS'!$B$5:$H$1025,7,FALSE)</f>
        <v>m3</v>
      </c>
      <c r="E131" s="12">
        <v>6.32</v>
      </c>
      <c r="F131" s="22">
        <f>VLOOKUP($B131,IN_08_20!$B:$E,4,)</f>
        <v>954.67392779303168</v>
      </c>
      <c r="G131" s="13">
        <f>F131*E131</f>
        <v>6033.5392236519601</v>
      </c>
      <c r="H131" s="8"/>
    </row>
    <row r="132" spans="1:8" s="2" customFormat="1" ht="13.5" customHeight="1" x14ac:dyDescent="0.25">
      <c r="A132" s="27"/>
      <c r="B132" s="35" t="s">
        <v>903</v>
      </c>
      <c r="C132" s="7"/>
      <c r="D132" s="8"/>
      <c r="E132" s="12"/>
      <c r="F132" s="22"/>
      <c r="G132" s="13"/>
      <c r="H132" s="8"/>
    </row>
    <row r="133" spans="1:8" s="2" customFormat="1" ht="13.5" customHeight="1" x14ac:dyDescent="0.25">
      <c r="A133" s="27">
        <v>203</v>
      </c>
      <c r="B133" s="39" t="str">
        <f>VLOOKUP($A133,'PT ORGANISMOS'!$B$5:$H$1025,4,FALSE)</f>
        <v>mo.007</v>
      </c>
      <c r="C133" s="7" t="str">
        <f>VLOOKUP($A133,'PT ORGANISMOS'!$B$5:$H$1025,3,FALSE)</f>
        <v>CUADRILLA TIPO U.G.A.T.S.</v>
      </c>
      <c r="D133" s="8" t="str">
        <f>VLOOKUP($A133,'PT ORGANISMOS'!$B$5:$H$1025,7,FALSE)</f>
        <v>h</v>
      </c>
      <c r="E133" s="12">
        <v>101.92000000000002</v>
      </c>
      <c r="F133" s="22">
        <f>VLOOKUP($B133,IN_08_20!$B:$E,4,)</f>
        <v>401.48517787878785</v>
      </c>
      <c r="G133" s="13">
        <f>F133*E133</f>
        <v>40919.369329406065</v>
      </c>
      <c r="H133" s="8"/>
    </row>
    <row r="134" spans="1:8" s="2" customFormat="1" ht="13.5" customHeight="1" x14ac:dyDescent="0.25">
      <c r="A134" s="27"/>
      <c r="B134" s="35" t="s">
        <v>904</v>
      </c>
      <c r="C134" s="7"/>
      <c r="D134" s="8"/>
      <c r="E134" s="12"/>
      <c r="F134" s="22"/>
      <c r="G134" s="13"/>
      <c r="H134" s="8"/>
    </row>
    <row r="135" spans="1:8" s="2" customFormat="1" ht="13.5" customHeight="1" x14ac:dyDescent="0.25">
      <c r="A135" s="30">
        <v>75</v>
      </c>
      <c r="B135" s="40" t="str">
        <f>VLOOKUP($A135,'PT ORGANISMOS'!$B$5:$H$1025,4,FALSE)</f>
        <v>eq.012</v>
      </c>
      <c r="C135" s="14" t="str">
        <f>VLOOKUP($A135,'PT ORGANISMOS'!$B$5:$H$1025,3,FALSE)</f>
        <v>CAMIÓN VOLCADOR 140 H.P.</v>
      </c>
      <c r="D135" s="15" t="str">
        <f>VLOOKUP($A135,'PT ORGANISMOS'!$B$5:$H$1025,7,FALSE)</f>
        <v>h</v>
      </c>
      <c r="E135" s="16">
        <v>0.4</v>
      </c>
      <c r="F135" s="24">
        <f>VLOOKUP($B135,IN_08_20!$B:$E,4,)</f>
        <v>4146.2887256838385</v>
      </c>
      <c r="G135" s="17">
        <f>F135*E135</f>
        <v>1658.5154902735355</v>
      </c>
      <c r="H135" s="15"/>
    </row>
    <row r="138" spans="1:8" s="2" customFormat="1" ht="15.75" x14ac:dyDescent="0.25">
      <c r="A138" s="50" t="s">
        <v>1046</v>
      </c>
      <c r="B138" s="42" t="s">
        <v>1054</v>
      </c>
      <c r="C138" s="11"/>
      <c r="D138" s="45" t="s">
        <v>913</v>
      </c>
      <c r="E138" s="43" t="str">
        <f>A138</f>
        <v>0.57.04.F</v>
      </c>
      <c r="F138" s="45" t="s">
        <v>920</v>
      </c>
      <c r="G138" s="44">
        <f>SUM(G140:G148)</f>
        <v>218236.65144956682</v>
      </c>
      <c r="H138" s="8" t="s">
        <v>0</v>
      </c>
    </row>
    <row r="139" spans="1:8" s="2" customFormat="1" ht="15" x14ac:dyDescent="0.25">
      <c r="A139" s="28"/>
      <c r="B139" s="34" t="s">
        <v>909</v>
      </c>
      <c r="C139" s="18"/>
      <c r="D139" s="19" t="s">
        <v>914</v>
      </c>
      <c r="E139" s="19" t="s">
        <v>910</v>
      </c>
      <c r="F139" s="20" t="s">
        <v>911</v>
      </c>
      <c r="G139" s="20" t="s">
        <v>912</v>
      </c>
      <c r="H139" s="18"/>
    </row>
    <row r="140" spans="1:8" s="2" customFormat="1" ht="13.5" customHeight="1" x14ac:dyDescent="0.25">
      <c r="A140" s="29"/>
      <c r="B140" s="46" t="s">
        <v>902</v>
      </c>
      <c r="C140" s="25"/>
      <c r="D140" s="41"/>
      <c r="E140" s="47"/>
      <c r="F140" s="48"/>
      <c r="G140" s="49"/>
      <c r="H140" s="41"/>
    </row>
    <row r="141" spans="1:8" s="2" customFormat="1" ht="13.5" customHeight="1" x14ac:dyDescent="0.25">
      <c r="A141" s="27">
        <v>306</v>
      </c>
      <c r="B141" s="39" t="str">
        <f>VLOOKUP($A141,'PT ORGANISMOS'!$B$5:$H$1025,4,FALSE)</f>
        <v>sa.090</v>
      </c>
      <c r="C141" s="7" t="str">
        <f>VLOOKUP($A141,'PT ORGANISMOS'!$B$5:$H$1025,3,FALSE)</f>
        <v>CAÑO PVC 3.2 P/DESAGUE CLOACAL 0.110 X 4 M.</v>
      </c>
      <c r="D141" s="8" t="str">
        <f>VLOOKUP($A141,'PT ORGANISMOS'!$B$5:$H$1025,7,FALSE)</f>
        <v>u</v>
      </c>
      <c r="E141" s="12">
        <v>115.52</v>
      </c>
      <c r="F141" s="22">
        <f>VLOOKUP($B141,IN_08_20!$B:$E,4,)</f>
        <v>920.98434676985255</v>
      </c>
      <c r="G141" s="13">
        <f>F141*E141</f>
        <v>106392.11173885336</v>
      </c>
      <c r="H141" s="8"/>
    </row>
    <row r="142" spans="1:8" s="2" customFormat="1" ht="13.5" customHeight="1" x14ac:dyDescent="0.25">
      <c r="A142" s="27">
        <v>305</v>
      </c>
      <c r="B142" s="39" t="str">
        <f>VLOOKUP($A142,'PT ORGANISMOS'!$B$5:$H$1025,4,FALSE)</f>
        <v>sa.089</v>
      </c>
      <c r="C142" s="7" t="str">
        <f>VLOOKUP($A142,'PT ORGANISMOS'!$B$5:$H$1025,3,FALSE)</f>
        <v>CAÑO PVC 3.2 P/DESAGUE CLOACAL 0.060 X 4 M.</v>
      </c>
      <c r="D142" s="8" t="str">
        <f>VLOOKUP($A142,'PT ORGANISMOS'!$B$5:$H$1025,7,FALSE)</f>
        <v>u</v>
      </c>
      <c r="E142" s="32">
        <v>22.387</v>
      </c>
      <c r="F142" s="22">
        <f>VLOOKUP($B142,IN_08_20!$B:$E,4,)</f>
        <v>601.8132075033925</v>
      </c>
      <c r="G142" s="13">
        <f>F142*E142</f>
        <v>13472.792276378448</v>
      </c>
      <c r="H142" s="8"/>
    </row>
    <row r="143" spans="1:8" s="2" customFormat="1" ht="13.5" customHeight="1" x14ac:dyDescent="0.25">
      <c r="A143" s="27">
        <v>322</v>
      </c>
      <c r="B143" s="39" t="str">
        <f>VLOOKUP($A143,'PT ORGANISMOS'!$B$5:$H$1025,4,FALSE)</f>
        <v>sa.300</v>
      </c>
      <c r="C143" s="7" t="str">
        <f>VLOOKUP($A143,'PT ORGANISMOS'!$B$5:$H$1025,3,FALSE)</f>
        <v>RAMAL Y PVC 0.110X0.63</v>
      </c>
      <c r="D143" s="8" t="str">
        <f>VLOOKUP($A143,'PT ORGANISMOS'!$B$5:$H$1025,7,FALSE)</f>
        <v>u</v>
      </c>
      <c r="E143" s="12">
        <v>147.78</v>
      </c>
      <c r="F143" s="22">
        <f>VLOOKUP($B143,IN_08_20!$B:$E,4,)</f>
        <v>300.28237555446316</v>
      </c>
      <c r="G143" s="13">
        <f>F143*E143</f>
        <v>44375.729459438568</v>
      </c>
      <c r="H143" s="8"/>
    </row>
    <row r="144" spans="1:8" s="2" customFormat="1" ht="13.5" customHeight="1" x14ac:dyDescent="0.25">
      <c r="A144" s="27">
        <v>181</v>
      </c>
      <c r="B144" s="39" t="str">
        <f>VLOOKUP($A144,'PT ORGANISMOS'!$B$5:$H$1025,4,FALSE)</f>
        <v>li.006</v>
      </c>
      <c r="C144" s="7" t="str">
        <f>VLOOKUP($A144,'PT ORGANISMOS'!$B$5:$H$1025,3,FALSE)</f>
        <v xml:space="preserve">CEMENTO PORTLAND (PARA VARIACIÓN HISTÓRICA) </v>
      </c>
      <c r="D144" s="8" t="str">
        <f>VLOOKUP($A144,'PT ORGANISMOS'!$B$5:$H$1025,7,FALSE)</f>
        <v>kg</v>
      </c>
      <c r="E144" s="32">
        <v>62.927</v>
      </c>
      <c r="F144" s="22">
        <f>VLOOKUP($B144,IN_08_20!$B:$E,4,)</f>
        <v>22.903541245132185</v>
      </c>
      <c r="G144" s="13">
        <f>F144*E144</f>
        <v>1441.251139932433</v>
      </c>
      <c r="H144" s="8"/>
    </row>
    <row r="145" spans="1:8" s="2" customFormat="1" ht="13.5" customHeight="1" x14ac:dyDescent="0.25">
      <c r="A145" s="27"/>
      <c r="B145" s="35" t="s">
        <v>903</v>
      </c>
      <c r="C145" s="7"/>
      <c r="D145" s="8"/>
      <c r="E145" s="12"/>
      <c r="F145" s="22"/>
      <c r="G145" s="13"/>
      <c r="H145" s="8"/>
    </row>
    <row r="146" spans="1:8" s="2" customFormat="1" ht="13.5" customHeight="1" x14ac:dyDescent="0.25">
      <c r="A146" s="27">
        <v>203</v>
      </c>
      <c r="B146" s="39" t="str">
        <f>VLOOKUP($A146,'PT ORGANISMOS'!$B$5:$H$1025,4,FALSE)</f>
        <v>mo.007</v>
      </c>
      <c r="C146" s="7" t="str">
        <f>VLOOKUP($A146,'PT ORGANISMOS'!$B$5:$H$1025,3,FALSE)</f>
        <v>CUADRILLA TIPO U.G.A.T.S.</v>
      </c>
      <c r="D146" s="8" t="str">
        <f>VLOOKUP($A146,'PT ORGANISMOS'!$B$5:$H$1025,7,FALSE)</f>
        <v>h</v>
      </c>
      <c r="E146" s="12">
        <v>122.04</v>
      </c>
      <c r="F146" s="22">
        <f>VLOOKUP($B146,IN_08_20!$B:$E,4,)</f>
        <v>401.48517787878785</v>
      </c>
      <c r="G146" s="13">
        <f>F146*E146</f>
        <v>48997.251108327269</v>
      </c>
      <c r="H146" s="8"/>
    </row>
    <row r="147" spans="1:8" s="2" customFormat="1" ht="13.5" customHeight="1" x14ac:dyDescent="0.25">
      <c r="A147" s="27"/>
      <c r="B147" s="35" t="s">
        <v>904</v>
      </c>
      <c r="C147" s="7"/>
      <c r="D147" s="8"/>
      <c r="E147" s="12"/>
      <c r="F147" s="22"/>
      <c r="G147" s="13"/>
      <c r="H147" s="8"/>
    </row>
    <row r="148" spans="1:8" s="2" customFormat="1" ht="13.5" customHeight="1" x14ac:dyDescent="0.25">
      <c r="A148" s="30">
        <v>75</v>
      </c>
      <c r="B148" s="40" t="str">
        <f>VLOOKUP($A148,'PT ORGANISMOS'!$B$5:$H$1025,4,FALSE)</f>
        <v>eq.012</v>
      </c>
      <c r="C148" s="14" t="str">
        <f>VLOOKUP($A148,'PT ORGANISMOS'!$B$5:$H$1025,3,FALSE)</f>
        <v>CAMIÓN VOLCADOR 140 H.P.</v>
      </c>
      <c r="D148" s="15" t="str">
        <f>VLOOKUP($A148,'PT ORGANISMOS'!$B$5:$H$1025,7,FALSE)</f>
        <v>h</v>
      </c>
      <c r="E148" s="31">
        <v>0.85799999999999998</v>
      </c>
      <c r="F148" s="24">
        <f>VLOOKUP($B148,IN_08_20!$B:$E,4,)</f>
        <v>4146.2887256838385</v>
      </c>
      <c r="G148" s="17">
        <f>F148*E148</f>
        <v>3557.5157266367332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8"/>
  <sheetViews>
    <sheetView topLeftCell="B1" workbookViewId="0">
      <selection activeCell="K11" sqref="K1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1058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1059</v>
      </c>
      <c r="B6" s="42" t="s">
        <v>1066</v>
      </c>
      <c r="C6" s="11"/>
      <c r="D6" s="45" t="s">
        <v>913</v>
      </c>
      <c r="E6" s="43" t="str">
        <f>A6</f>
        <v>0.60.30.A</v>
      </c>
      <c r="F6" s="45" t="s">
        <v>920</v>
      </c>
      <c r="G6" s="44">
        <f>SUM(G8:G17)</f>
        <v>36118.444158500832</v>
      </c>
      <c r="H6" s="8" t="s">
        <v>0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160</v>
      </c>
      <c r="B9" s="39" t="str">
        <f>VLOOKUP($A9,'PT ORGANISMOS'!$B$5:$H$1025,4,FALSE)</f>
        <v>ga.010</v>
      </c>
      <c r="C9" s="7" t="str">
        <f>VLOOKUP($A9,'PT ORGANISMOS'!$B$5:$H$1025,3,FALSE)</f>
        <v>CAÑO DE CHAPA GALVANIZADA D=100MM CH30</v>
      </c>
      <c r="D9" s="8" t="str">
        <f>VLOOKUP($A9,'PT ORGANISMOS'!$B$5:$H$1025,7,FALSE)</f>
        <v>m</v>
      </c>
      <c r="E9" s="12">
        <v>5.77</v>
      </c>
      <c r="F9" s="22">
        <f>VLOOKUP($B9,IN_08_20!$B:$E,4,)</f>
        <v>375.1014845660514</v>
      </c>
      <c r="G9" s="13">
        <f>F9*E9</f>
        <v>2164.3355659461163</v>
      </c>
      <c r="H9" s="8"/>
    </row>
    <row r="10" spans="1:9" s="2" customFormat="1" ht="13.5" customHeight="1" x14ac:dyDescent="0.25">
      <c r="A10" s="27">
        <v>171</v>
      </c>
      <c r="B10" s="39" t="str">
        <f>VLOOKUP($A10,'PT ORGANISMOS'!$B$5:$H$1025,4,FALSE)</f>
        <v>ga.160</v>
      </c>
      <c r="C10" s="7" t="str">
        <f>VLOOKUP($A10,'PT ORGANISMOS'!$B$5:$H$1025,3,FALSE)</f>
        <v>CODO EPOXI 19 MM</v>
      </c>
      <c r="D10" s="8" t="str">
        <f>VLOOKUP($A10,'PT ORGANISMOS'!$B$5:$H$1025,7,FALSE)</f>
        <v>u</v>
      </c>
      <c r="E10" s="12">
        <v>29.54</v>
      </c>
      <c r="F10" s="22">
        <f>VLOOKUP($B10,IN_08_20!$B:$E,4,)</f>
        <v>83.247139669367314</v>
      </c>
      <c r="G10" s="13">
        <f>F10*E10</f>
        <v>2459.1205058331102</v>
      </c>
      <c r="H10" s="8"/>
    </row>
    <row r="11" spans="1:9" s="2" customFormat="1" ht="13.5" customHeight="1" x14ac:dyDescent="0.25">
      <c r="A11" s="27"/>
      <c r="B11" s="39" t="s">
        <v>1060</v>
      </c>
      <c r="C11" s="7" t="s">
        <v>2034</v>
      </c>
      <c r="D11" s="8" t="s">
        <v>4</v>
      </c>
      <c r="E11" s="12">
        <v>18.600000000000001</v>
      </c>
      <c r="F11" s="22">
        <f>VLOOKUP($B11,IN_08_20!$B:$E,4,)</f>
        <v>361.26241323704056</v>
      </c>
      <c r="G11" s="13">
        <f>F11*E11</f>
        <v>6719.4808862089549</v>
      </c>
      <c r="H11" s="8"/>
    </row>
    <row r="12" spans="1:9" s="2" customFormat="1" ht="13.5" customHeight="1" x14ac:dyDescent="0.25">
      <c r="A12" s="27">
        <v>167</v>
      </c>
      <c r="B12" s="39" t="str">
        <f>VLOOKUP($A12,'PT ORGANISMOS'!$B$5:$H$1025,4,FALSE)</f>
        <v>ga.137</v>
      </c>
      <c r="C12" s="7" t="str">
        <f>VLOOKUP($A12,'PT ORGANISMOS'!$B$5:$H$1025,3,FALSE)</f>
        <v>LLAVE P/GAS CROMADA 1/2"</v>
      </c>
      <c r="D12" s="8" t="str">
        <f>VLOOKUP($A12,'PT ORGANISMOS'!$B$5:$H$1025,7,FALSE)</f>
        <v>u</v>
      </c>
      <c r="E12" s="12">
        <v>3.33</v>
      </c>
      <c r="F12" s="22">
        <f>VLOOKUP($B12,IN_08_20!$B:$E,4,)</f>
        <v>442.80314015748218</v>
      </c>
      <c r="G12" s="13">
        <f>F12*E12</f>
        <v>1474.5344567244156</v>
      </c>
      <c r="H12" s="8"/>
    </row>
    <row r="13" spans="1:9" s="2" customFormat="1" ht="13.5" customHeight="1" x14ac:dyDescent="0.25">
      <c r="A13" s="27">
        <v>162</v>
      </c>
      <c r="B13" s="39" t="str">
        <f>VLOOKUP($A13,'PT ORGANISMOS'!$B$5:$H$1025,4,FALSE)</f>
        <v>ga.020</v>
      </c>
      <c r="C13" s="7" t="str">
        <f>VLOOKUP($A13,'PT ORGANISMOS'!$B$5:$H$1025,3,FALSE)</f>
        <v>GABINETE MEDIDOR GAS</v>
      </c>
      <c r="D13" s="8" t="str">
        <f>VLOOKUP($A13,'PT ORGANISMOS'!$B$5:$H$1025,7,FALSE)</f>
        <v>u</v>
      </c>
      <c r="E13" s="12">
        <v>1</v>
      </c>
      <c r="F13" s="22">
        <f>VLOOKUP($B13,IN_08_20!$B:$E,4,)</f>
        <v>4210.7112525114171</v>
      </c>
      <c r="G13" s="13">
        <f>F13*E13</f>
        <v>4210.7112525114171</v>
      </c>
      <c r="H13" s="8"/>
    </row>
    <row r="14" spans="1:9" s="2" customFormat="1" ht="13.5" customHeight="1" x14ac:dyDescent="0.25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46</v>
      </c>
      <c r="F15" s="22">
        <f>VLOOKUP($B15,IN_08_20!$B:$E,4,)</f>
        <v>401.48517787878785</v>
      </c>
      <c r="G15" s="13">
        <f>F15*E15</f>
        <v>18468.318182424242</v>
      </c>
      <c r="H15" s="8"/>
    </row>
    <row r="16" spans="1:9" s="2" customFormat="1" ht="13.5" customHeight="1" x14ac:dyDescent="0.25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0.15</v>
      </c>
      <c r="F17" s="24">
        <f>VLOOKUP($B17,IN_08_20!$B:$E,4,)</f>
        <v>4146.2887256838385</v>
      </c>
      <c r="G17" s="17">
        <f>F17*E17</f>
        <v>621.9433088525758</v>
      </c>
      <c r="H17" s="15"/>
    </row>
    <row r="20" spans="1:8" s="2" customFormat="1" ht="15.75" x14ac:dyDescent="0.25">
      <c r="A20" s="50" t="s">
        <v>1061</v>
      </c>
      <c r="B20" s="42" t="s">
        <v>1067</v>
      </c>
      <c r="C20" s="11"/>
      <c r="D20" s="45" t="s">
        <v>913</v>
      </c>
      <c r="E20" s="43" t="str">
        <f>A20</f>
        <v>0.60.30.F</v>
      </c>
      <c r="F20" s="45" t="s">
        <v>920</v>
      </c>
      <c r="G20" s="44">
        <f>SUM(G22:G33)</f>
        <v>43544.564571336829</v>
      </c>
      <c r="H20" s="8" t="s">
        <v>0</v>
      </c>
    </row>
    <row r="21" spans="1:8" s="2" customFormat="1" ht="15" x14ac:dyDescent="0.2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 x14ac:dyDescent="0.25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 x14ac:dyDescent="0.25">
      <c r="A23" s="27">
        <v>161</v>
      </c>
      <c r="B23" s="39" t="str">
        <f>VLOOKUP($A23,'PT ORGANISMOS'!$B$5:$H$1025,4,FALSE)</f>
        <v>ga.011</v>
      </c>
      <c r="C23" s="7" t="str">
        <f>VLOOKUP($A23,'PT ORGANISMOS'!$B$5:$H$1025,3,FALSE)</f>
        <v>COMPONENTES EPOXI X 1/4LT.</v>
      </c>
      <c r="D23" s="8" t="str">
        <f>VLOOKUP($A23,'PT ORGANISMOS'!$B$5:$H$1025,7,FALSE)</f>
        <v>u</v>
      </c>
      <c r="E23" s="12">
        <v>4.8</v>
      </c>
      <c r="F23" s="22">
        <f>VLOOKUP($B23,IN_08_20!$B:$E,4,)</f>
        <v>488.91582625149982</v>
      </c>
      <c r="G23" s="13">
        <f t="shared" ref="G23:G29" si="0">F23*E23</f>
        <v>2346.7959660071992</v>
      </c>
      <c r="H23" s="8"/>
    </row>
    <row r="24" spans="1:8" s="2" customFormat="1" ht="13.5" customHeight="1" x14ac:dyDescent="0.25">
      <c r="A24" s="27">
        <v>171</v>
      </c>
      <c r="B24" s="39" t="str">
        <f>VLOOKUP($A24,'PT ORGANISMOS'!$B$5:$H$1025,4,FALSE)</f>
        <v>ga.160</v>
      </c>
      <c r="C24" s="7" t="str">
        <f>VLOOKUP($A24,'PT ORGANISMOS'!$B$5:$H$1025,3,FALSE)</f>
        <v>CODO EPOXI 19 MM</v>
      </c>
      <c r="D24" s="8" t="str">
        <f>VLOOKUP($A24,'PT ORGANISMOS'!$B$5:$H$1025,7,FALSE)</f>
        <v>u</v>
      </c>
      <c r="E24" s="12">
        <v>28.5</v>
      </c>
      <c r="F24" s="22">
        <f>VLOOKUP($B24,IN_08_20!$B:$E,4,)</f>
        <v>83.247139669367314</v>
      </c>
      <c r="G24" s="13">
        <f t="shared" si="0"/>
        <v>2372.5434805769682</v>
      </c>
      <c r="H24" s="8"/>
    </row>
    <row r="25" spans="1:8" s="2" customFormat="1" ht="13.5" customHeight="1" x14ac:dyDescent="0.25">
      <c r="A25" s="27"/>
      <c r="B25" s="39" t="s">
        <v>1060</v>
      </c>
      <c r="C25" s="7" t="s">
        <v>2034</v>
      </c>
      <c r="D25" s="8" t="s">
        <v>4</v>
      </c>
      <c r="E25" s="12">
        <v>25.6</v>
      </c>
      <c r="F25" s="22">
        <f>VLOOKUP($B25,IN_08_20!$B:$E,4,)</f>
        <v>361.26241323704056</v>
      </c>
      <c r="G25" s="13">
        <f t="shared" si="0"/>
        <v>9248.3177788682387</v>
      </c>
      <c r="H25" s="8"/>
    </row>
    <row r="26" spans="1:8" s="2" customFormat="1" ht="13.5" customHeight="1" x14ac:dyDescent="0.25">
      <c r="A26" s="27">
        <v>166</v>
      </c>
      <c r="B26" s="39" t="str">
        <f>VLOOKUP($A26,'PT ORGANISMOS'!$B$5:$H$1025,4,FALSE)</f>
        <v>ga.126</v>
      </c>
      <c r="C26" s="7" t="str">
        <f>VLOOKUP($A26,'PT ORGANISMOS'!$B$5:$H$1025,3,FALSE)</f>
        <v>REGULADOR Y FLEXIBLE P/GAS NATURAL</v>
      </c>
      <c r="D26" s="8" t="str">
        <f>VLOOKUP($A26,'PT ORGANISMOS'!$B$5:$H$1025,7,FALSE)</f>
        <v>u</v>
      </c>
      <c r="E26" s="12">
        <v>1</v>
      </c>
      <c r="F26" s="22">
        <f>VLOOKUP($B26,IN_08_20!$B:$E,4,)</f>
        <v>2512.6759176551404</v>
      </c>
      <c r="G26" s="13">
        <f t="shared" si="0"/>
        <v>2512.6759176551404</v>
      </c>
      <c r="H26" s="8"/>
    </row>
    <row r="27" spans="1:8" s="2" customFormat="1" ht="13.5" customHeight="1" x14ac:dyDescent="0.25">
      <c r="A27" s="27">
        <v>162</v>
      </c>
      <c r="B27" s="39" t="str">
        <f>VLOOKUP($A27,'PT ORGANISMOS'!$B$5:$H$1025,4,FALSE)</f>
        <v>ga.020</v>
      </c>
      <c r="C27" s="7" t="str">
        <f>VLOOKUP($A27,'PT ORGANISMOS'!$B$5:$H$1025,3,FALSE)</f>
        <v>GABINETE MEDIDOR GAS</v>
      </c>
      <c r="D27" s="8" t="str">
        <f>VLOOKUP($A27,'PT ORGANISMOS'!$B$5:$H$1025,7,FALSE)</f>
        <v>u</v>
      </c>
      <c r="E27" s="12">
        <v>1</v>
      </c>
      <c r="F27" s="22">
        <f>VLOOKUP($B27,IN_08_20!$B:$E,4,)</f>
        <v>4210.7112525114171</v>
      </c>
      <c r="G27" s="13">
        <f t="shared" si="0"/>
        <v>4210.7112525114171</v>
      </c>
      <c r="H27" s="8"/>
    </row>
    <row r="28" spans="1:8" s="2" customFormat="1" ht="13.5" customHeight="1" x14ac:dyDescent="0.25">
      <c r="A28" s="27">
        <v>167</v>
      </c>
      <c r="B28" s="39" t="str">
        <f>VLOOKUP($A28,'PT ORGANISMOS'!$B$5:$H$1025,4,FALSE)</f>
        <v>ga.137</v>
      </c>
      <c r="C28" s="7" t="str">
        <f>VLOOKUP($A28,'PT ORGANISMOS'!$B$5:$H$1025,3,FALSE)</f>
        <v>LLAVE P/GAS CROMADA 1/2"</v>
      </c>
      <c r="D28" s="8" t="str">
        <f>VLOOKUP($A28,'PT ORGANISMOS'!$B$5:$H$1025,7,FALSE)</f>
        <v>u</v>
      </c>
      <c r="E28" s="12">
        <v>3.33</v>
      </c>
      <c r="F28" s="22">
        <f>VLOOKUP($B28,IN_08_20!$B:$E,4,)</f>
        <v>442.80314015748218</v>
      </c>
      <c r="G28" s="13">
        <f t="shared" si="0"/>
        <v>1474.5344567244156</v>
      </c>
      <c r="H28" s="8"/>
    </row>
    <row r="29" spans="1:8" s="2" customFormat="1" ht="13.5" customHeight="1" x14ac:dyDescent="0.25">
      <c r="A29" s="27">
        <v>160</v>
      </c>
      <c r="B29" s="39" t="str">
        <f>VLOOKUP($A29,'PT ORGANISMOS'!$B$5:$H$1025,4,FALSE)</f>
        <v>ga.010</v>
      </c>
      <c r="C29" s="7" t="str">
        <f>VLOOKUP($A29,'PT ORGANISMOS'!$B$5:$H$1025,3,FALSE)</f>
        <v>CAÑO DE CHAPA GALVANIZADA D=100MM CH30</v>
      </c>
      <c r="D29" s="8" t="str">
        <f>VLOOKUP($A29,'PT ORGANISMOS'!$B$5:$H$1025,7,FALSE)</f>
        <v>m</v>
      </c>
      <c r="E29" s="12">
        <v>5.77</v>
      </c>
      <c r="F29" s="22">
        <f>VLOOKUP($B29,IN_08_20!$B:$E,4,)</f>
        <v>375.1014845660514</v>
      </c>
      <c r="G29" s="13">
        <f t="shared" si="0"/>
        <v>2164.3355659461163</v>
      </c>
      <c r="H29" s="8"/>
    </row>
    <row r="30" spans="1:8" s="2" customFormat="1" ht="13.5" customHeight="1" x14ac:dyDescent="0.25">
      <c r="A30" s="27"/>
      <c r="B30" s="35" t="s">
        <v>903</v>
      </c>
      <c r="C30" s="7"/>
      <c r="D30" s="8"/>
      <c r="E30" s="12"/>
      <c r="F30" s="22"/>
      <c r="G30" s="13"/>
      <c r="H30" s="8"/>
    </row>
    <row r="31" spans="1:8" s="2" customFormat="1" ht="13.5" customHeight="1" x14ac:dyDescent="0.25">
      <c r="A31" s="27">
        <v>203</v>
      </c>
      <c r="B31" s="39" t="str">
        <f>VLOOKUP($A31,'PT ORGANISMOS'!$B$5:$H$1025,4,FALSE)</f>
        <v>mo.007</v>
      </c>
      <c r="C31" s="7" t="str">
        <f>VLOOKUP($A31,'PT ORGANISMOS'!$B$5:$H$1025,3,FALSE)</f>
        <v>CUADRILLA TIPO U.G.A.T.S.</v>
      </c>
      <c r="D31" s="8" t="str">
        <f>VLOOKUP($A31,'PT ORGANISMOS'!$B$5:$H$1025,7,FALSE)</f>
        <v>h</v>
      </c>
      <c r="E31" s="12">
        <v>46</v>
      </c>
      <c r="F31" s="22">
        <f>VLOOKUP($B31,IN_08_20!$B:$E,4,)</f>
        <v>401.48517787878785</v>
      </c>
      <c r="G31" s="13">
        <f>F31*E31</f>
        <v>18468.318182424242</v>
      </c>
      <c r="H31" s="8"/>
    </row>
    <row r="32" spans="1:8" s="2" customFormat="1" ht="13.5" customHeight="1" x14ac:dyDescent="0.25">
      <c r="A32" s="27"/>
      <c r="B32" s="35" t="s">
        <v>904</v>
      </c>
      <c r="C32" s="7"/>
      <c r="D32" s="8"/>
      <c r="E32" s="12"/>
      <c r="F32" s="22"/>
      <c r="G32" s="13"/>
      <c r="H32" s="8"/>
    </row>
    <row r="33" spans="1:8" s="2" customFormat="1" ht="13.5" customHeight="1" x14ac:dyDescent="0.25">
      <c r="A33" s="30">
        <v>75</v>
      </c>
      <c r="B33" s="40" t="str">
        <f>VLOOKUP($A33,'PT ORGANISMOS'!$B$5:$H$1025,4,FALSE)</f>
        <v>eq.012</v>
      </c>
      <c r="C33" s="14" t="str">
        <f>VLOOKUP($A33,'PT ORGANISMOS'!$B$5:$H$1025,3,FALSE)</f>
        <v>CAMIÓN VOLCADOR 140 H.P.</v>
      </c>
      <c r="D33" s="15" t="str">
        <f>VLOOKUP($A33,'PT ORGANISMOS'!$B$5:$H$1025,7,FALSE)</f>
        <v>h</v>
      </c>
      <c r="E33" s="16">
        <v>0.18</v>
      </c>
      <c r="F33" s="24">
        <f>VLOOKUP($B33,IN_08_20!$B:$E,4,)</f>
        <v>4146.2887256838385</v>
      </c>
      <c r="G33" s="17">
        <f>F33*E33</f>
        <v>746.33197062309091</v>
      </c>
      <c r="H33" s="15"/>
    </row>
    <row r="36" spans="1:8" s="2" customFormat="1" ht="15.75" x14ac:dyDescent="0.25">
      <c r="A36" s="50" t="s">
        <v>1062</v>
      </c>
      <c r="B36" s="42" t="s">
        <v>1068</v>
      </c>
      <c r="C36" s="11"/>
      <c r="D36" s="45" t="s">
        <v>913</v>
      </c>
      <c r="E36" s="43" t="str">
        <f>A36</f>
        <v>0.60.40.A</v>
      </c>
      <c r="F36" s="45" t="s">
        <v>920</v>
      </c>
      <c r="G36" s="44">
        <f>SUM(G38:G48)</f>
        <v>561760.00793419499</v>
      </c>
      <c r="H36" s="8" t="s">
        <v>0</v>
      </c>
    </row>
    <row r="37" spans="1:8" s="2" customFormat="1" ht="15" x14ac:dyDescent="0.25">
      <c r="A37" s="28"/>
      <c r="B37" s="34" t="s">
        <v>909</v>
      </c>
      <c r="C37" s="18"/>
      <c r="D37" s="19" t="s">
        <v>914</v>
      </c>
      <c r="E37" s="19" t="s">
        <v>910</v>
      </c>
      <c r="F37" s="20" t="s">
        <v>911</v>
      </c>
      <c r="G37" s="20" t="s">
        <v>912</v>
      </c>
      <c r="H37" s="18"/>
    </row>
    <row r="38" spans="1:8" s="2" customFormat="1" ht="13.5" customHeight="1" x14ac:dyDescent="0.25">
      <c r="A38" s="29"/>
      <c r="B38" s="46" t="s">
        <v>902</v>
      </c>
      <c r="C38" s="25"/>
      <c r="D38" s="41"/>
      <c r="E38" s="47"/>
      <c r="F38" s="48"/>
      <c r="G38" s="49"/>
      <c r="H38" s="41"/>
    </row>
    <row r="39" spans="1:8" s="2" customFormat="1" ht="13.5" customHeight="1" x14ac:dyDescent="0.25">
      <c r="A39" s="27">
        <v>160</v>
      </c>
      <c r="B39" s="39" t="str">
        <f>VLOOKUP($A39,'PT ORGANISMOS'!$B$5:$H$1025,4,FALSE)</f>
        <v>ga.010</v>
      </c>
      <c r="C39" s="7" t="str">
        <f>VLOOKUP($A39,'PT ORGANISMOS'!$B$5:$H$1025,3,FALSE)</f>
        <v>CAÑO DE CHAPA GALVANIZADA D=100MM CH30</v>
      </c>
      <c r="D39" s="8" t="str">
        <f>VLOOKUP($A39,'PT ORGANISMOS'!$B$5:$H$1025,7,FALSE)</f>
        <v>m</v>
      </c>
      <c r="E39" s="32">
        <v>103.441</v>
      </c>
      <c r="F39" s="22">
        <f>VLOOKUP($B39,IN_08_20!$B:$E,4,)</f>
        <v>375.1014845660514</v>
      </c>
      <c r="G39" s="13">
        <f t="shared" ref="G39:G44" si="1">F39*E39</f>
        <v>38800.872664996925</v>
      </c>
      <c r="H39" s="8"/>
    </row>
    <row r="40" spans="1:8" s="2" customFormat="1" ht="13.5" customHeight="1" x14ac:dyDescent="0.25">
      <c r="A40" s="27">
        <v>171</v>
      </c>
      <c r="B40" s="39" t="str">
        <f>VLOOKUP($A40,'PT ORGANISMOS'!$B$5:$H$1025,4,FALSE)</f>
        <v>ga.160</v>
      </c>
      <c r="C40" s="7" t="str">
        <f>VLOOKUP($A40,'PT ORGANISMOS'!$B$5:$H$1025,3,FALSE)</f>
        <v>CODO EPOXI 19 MM</v>
      </c>
      <c r="D40" s="8" t="str">
        <f>VLOOKUP($A40,'PT ORGANISMOS'!$B$5:$H$1025,7,FALSE)</f>
        <v>u</v>
      </c>
      <c r="E40" s="32">
        <v>367.221</v>
      </c>
      <c r="F40" s="22">
        <f>VLOOKUP($B40,IN_08_20!$B:$E,4,)</f>
        <v>83.247139669367314</v>
      </c>
      <c r="G40" s="13">
        <f t="shared" si="1"/>
        <v>30570.097876524735</v>
      </c>
      <c r="H40" s="8"/>
    </row>
    <row r="41" spans="1:8" s="2" customFormat="1" ht="13.5" customHeight="1" x14ac:dyDescent="0.25">
      <c r="A41" s="27"/>
      <c r="B41" s="39" t="s">
        <v>1060</v>
      </c>
      <c r="C41" s="7" t="s">
        <v>2034</v>
      </c>
      <c r="D41" s="8" t="s">
        <v>4</v>
      </c>
      <c r="E41" s="32">
        <v>324.37099999999998</v>
      </c>
      <c r="F41" s="22">
        <f>VLOOKUP($B41,IN_08_20!$B:$E,4,)</f>
        <v>361.26241323704056</v>
      </c>
      <c r="G41" s="13">
        <f t="shared" si="1"/>
        <v>117183.05024411208</v>
      </c>
      <c r="H41" s="8"/>
    </row>
    <row r="42" spans="1:8" s="2" customFormat="1" ht="13.5" customHeight="1" x14ac:dyDescent="0.25">
      <c r="A42" s="27">
        <v>167</v>
      </c>
      <c r="B42" s="39" t="str">
        <f>VLOOKUP($A42,'PT ORGANISMOS'!$B$5:$H$1025,4,FALSE)</f>
        <v>ga.137</v>
      </c>
      <c r="C42" s="7" t="str">
        <f>VLOOKUP($A42,'PT ORGANISMOS'!$B$5:$H$1025,3,FALSE)</f>
        <v>LLAVE P/GAS CROMADA 1/2"</v>
      </c>
      <c r="D42" s="8" t="str">
        <f>VLOOKUP($A42,'PT ORGANISMOS'!$B$5:$H$1025,7,FALSE)</f>
        <v>u</v>
      </c>
      <c r="E42" s="32">
        <v>156.19300000000001</v>
      </c>
      <c r="F42" s="22">
        <f>VLOOKUP($B42,IN_08_20!$B:$E,4,)</f>
        <v>442.80314015748218</v>
      </c>
      <c r="G42" s="13">
        <f t="shared" si="1"/>
        <v>69162.750870617616</v>
      </c>
      <c r="H42" s="8"/>
    </row>
    <row r="43" spans="1:8" s="2" customFormat="1" ht="13.5" customHeight="1" x14ac:dyDescent="0.25">
      <c r="A43" s="27">
        <v>161</v>
      </c>
      <c r="B43" s="39" t="str">
        <f>VLOOKUP($A43,'PT ORGANISMOS'!$B$5:$H$1025,4,FALSE)</f>
        <v>ga.011</v>
      </c>
      <c r="C43" s="7" t="str">
        <f>VLOOKUP($A43,'PT ORGANISMOS'!$B$5:$H$1025,3,FALSE)</f>
        <v>COMPONENTES EPOXI X 1/4LT.</v>
      </c>
      <c r="D43" s="8" t="str">
        <f>VLOOKUP($A43,'PT ORGANISMOS'!$B$5:$H$1025,7,FALSE)</f>
        <v>u</v>
      </c>
      <c r="E43" s="32">
        <v>70.497</v>
      </c>
      <c r="F43" s="22">
        <f>VLOOKUP($B43,IN_08_20!$B:$E,4,)</f>
        <v>488.91582625149982</v>
      </c>
      <c r="G43" s="13">
        <f t="shared" si="1"/>
        <v>34467.099003251984</v>
      </c>
      <c r="H43" s="8"/>
    </row>
    <row r="44" spans="1:8" s="2" customFormat="1" ht="13.5" customHeight="1" x14ac:dyDescent="0.25">
      <c r="A44" s="27">
        <v>162</v>
      </c>
      <c r="B44" s="39" t="str">
        <f>VLOOKUP($A44,'PT ORGANISMOS'!$B$5:$H$1025,4,FALSE)</f>
        <v>ga.020</v>
      </c>
      <c r="C44" s="7" t="str">
        <f>VLOOKUP($A44,'PT ORGANISMOS'!$B$5:$H$1025,3,FALSE)</f>
        <v>GABINETE MEDIDOR GAS</v>
      </c>
      <c r="D44" s="8" t="str">
        <f>VLOOKUP($A44,'PT ORGANISMOS'!$B$5:$H$1025,7,FALSE)</f>
        <v>u</v>
      </c>
      <c r="E44" s="32">
        <v>9.4640000000000004</v>
      </c>
      <c r="F44" s="22">
        <f>VLOOKUP($B44,IN_08_20!$B:$E,4,)</f>
        <v>4210.7112525114171</v>
      </c>
      <c r="G44" s="13">
        <f t="shared" si="1"/>
        <v>39850.171293768057</v>
      </c>
      <c r="H44" s="8"/>
    </row>
    <row r="45" spans="1:8" s="2" customFormat="1" ht="13.5" customHeight="1" x14ac:dyDescent="0.25">
      <c r="A45" s="27"/>
      <c r="B45" s="35" t="s">
        <v>903</v>
      </c>
      <c r="C45" s="7"/>
      <c r="D45" s="8"/>
      <c r="E45" s="32"/>
      <c r="F45" s="22"/>
      <c r="G45" s="13"/>
      <c r="H45" s="8"/>
    </row>
    <row r="46" spans="1:8" s="2" customFormat="1" ht="13.5" customHeight="1" x14ac:dyDescent="0.25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32">
        <v>539.44600000000003</v>
      </c>
      <c r="F46" s="22">
        <f>VLOOKUP($B46,IN_08_20!$B:$E,4,)</f>
        <v>401.48517787878785</v>
      </c>
      <c r="G46" s="13">
        <f>F46*E46</f>
        <v>216579.5732660006</v>
      </c>
      <c r="H46" s="8"/>
    </row>
    <row r="47" spans="1:8" s="2" customFormat="1" ht="13.5" customHeight="1" x14ac:dyDescent="0.25">
      <c r="A47" s="27"/>
      <c r="B47" s="35" t="s">
        <v>904</v>
      </c>
      <c r="C47" s="7"/>
      <c r="D47" s="8"/>
      <c r="E47" s="32"/>
      <c r="F47" s="22"/>
      <c r="G47" s="13"/>
      <c r="H47" s="8"/>
    </row>
    <row r="48" spans="1:8" s="2" customFormat="1" ht="13.5" customHeight="1" x14ac:dyDescent="0.25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31">
        <v>3.653</v>
      </c>
      <c r="F48" s="24">
        <f>VLOOKUP($B48,IN_08_20!$B:$E,4,)</f>
        <v>4146.2887256838385</v>
      </c>
      <c r="G48" s="17">
        <f>F48*E48</f>
        <v>15146.392714923062</v>
      </c>
      <c r="H48" s="15"/>
    </row>
    <row r="50" spans="1:8" s="2" customFormat="1" ht="15.75" x14ac:dyDescent="0.25">
      <c r="A50" s="50" t="s">
        <v>1063</v>
      </c>
      <c r="B50" s="42" t="s">
        <v>1064</v>
      </c>
      <c r="C50" s="11"/>
      <c r="D50" s="45" t="s">
        <v>913</v>
      </c>
      <c r="E50" s="43" t="str">
        <f>A50</f>
        <v>0.61.00.A</v>
      </c>
      <c r="F50" s="45" t="s">
        <v>920</v>
      </c>
      <c r="G50" s="44">
        <f>SUM(G52:G59)</f>
        <v>55742.72679649623</v>
      </c>
      <c r="H50" s="8" t="s">
        <v>0</v>
      </c>
    </row>
    <row r="51" spans="1:8" s="2" customFormat="1" ht="15" x14ac:dyDescent="0.25">
      <c r="A51" s="28"/>
      <c r="B51" s="34" t="s">
        <v>909</v>
      </c>
      <c r="C51" s="18"/>
      <c r="D51" s="19" t="s">
        <v>914</v>
      </c>
      <c r="E51" s="19" t="s">
        <v>910</v>
      </c>
      <c r="F51" s="20" t="s">
        <v>911</v>
      </c>
      <c r="G51" s="20" t="s">
        <v>912</v>
      </c>
      <c r="H51" s="18"/>
    </row>
    <row r="52" spans="1:8" s="2" customFormat="1" ht="13.5" customHeight="1" x14ac:dyDescent="0.25">
      <c r="A52" s="29"/>
      <c r="B52" s="46" t="s">
        <v>902</v>
      </c>
      <c r="C52" s="25"/>
      <c r="D52" s="41"/>
      <c r="E52" s="47"/>
      <c r="F52" s="48"/>
      <c r="G52" s="49"/>
      <c r="H52" s="41"/>
    </row>
    <row r="53" spans="1:8" s="2" customFormat="1" ht="13.5" customHeight="1" x14ac:dyDescent="0.25">
      <c r="A53" s="27">
        <v>165</v>
      </c>
      <c r="B53" s="39" t="str">
        <f>VLOOKUP($A53,'PT ORGANISMOS'!$B$5:$H$1025,4,FALSE)</f>
        <v>ga.116</v>
      </c>
      <c r="C53" s="7" t="str">
        <f>VLOOKUP($A53,'PT ORGANISMOS'!$B$5:$H$1025,3,FALSE)</f>
        <v>COCINA 4 HORNALLAS</v>
      </c>
      <c r="D53" s="8" t="str">
        <f>VLOOKUP($A53,'PT ORGANISMOS'!$B$5:$H$1025,7,FALSE)</f>
        <v>u</v>
      </c>
      <c r="E53" s="12">
        <v>1</v>
      </c>
      <c r="F53" s="22">
        <f>VLOOKUP($B53,IN_08_20!$B:$E,4,)</f>
        <v>16240.915191087166</v>
      </c>
      <c r="G53" s="13">
        <f>F53*E53</f>
        <v>16240.915191087166</v>
      </c>
      <c r="H53" s="8"/>
    </row>
    <row r="54" spans="1:8" s="2" customFormat="1" ht="13.5" customHeight="1" x14ac:dyDescent="0.25">
      <c r="A54" s="27">
        <v>164</v>
      </c>
      <c r="B54" s="39" t="str">
        <f>VLOOKUP($A54,'PT ORGANISMOS'!$B$5:$H$1025,4,FALSE)</f>
        <v>ga.114</v>
      </c>
      <c r="C54" s="7" t="str">
        <f>VLOOKUP($A54,'PT ORGANISMOS'!$B$5:$H$1025,3,FALSE)</f>
        <v>CALEFÓN 14 LITROS BLANCO</v>
      </c>
      <c r="D54" s="8" t="str">
        <f>VLOOKUP($A54,'PT ORGANISMOS'!$B$5:$H$1025,7,FALSE)</f>
        <v>u</v>
      </c>
      <c r="E54" s="12">
        <v>1</v>
      </c>
      <c r="F54" s="22">
        <f>VLOOKUP($B54,IN_08_20!$B:$E,4,)</f>
        <v>18127.623259637527</v>
      </c>
      <c r="G54" s="13">
        <f>F54*E54</f>
        <v>18127.623259637527</v>
      </c>
      <c r="H54" s="8"/>
    </row>
    <row r="55" spans="1:8" s="2" customFormat="1" ht="13.5" customHeight="1" x14ac:dyDescent="0.25">
      <c r="A55" s="27">
        <v>163</v>
      </c>
      <c r="B55" s="39" t="str">
        <f>VLOOKUP($A55,'PT ORGANISMOS'!$B$5:$H$1025,4,FALSE)</f>
        <v>ga.113</v>
      </c>
      <c r="C55" s="7" t="str">
        <f>VLOOKUP($A55,'PT ORGANISMOS'!$B$5:$H$1025,3,FALSE)</f>
        <v>CALEFACTOR TB 3800 CALORIAS</v>
      </c>
      <c r="D55" s="8" t="str">
        <f>VLOOKUP($A55,'PT ORGANISMOS'!$B$5:$H$1025,7,FALSE)</f>
        <v>u</v>
      </c>
      <c r="E55" s="12">
        <v>1</v>
      </c>
      <c r="F55" s="22">
        <f>VLOOKUP($B55,IN_08_20!$B:$E,4,)</f>
        <v>15508.108191328303</v>
      </c>
      <c r="G55" s="13">
        <f>F55*E55</f>
        <v>15508.108191328303</v>
      </c>
      <c r="H55" s="8"/>
    </row>
    <row r="56" spans="1:8" s="2" customFormat="1" ht="13.5" customHeight="1" x14ac:dyDescent="0.25">
      <c r="A56" s="27"/>
      <c r="B56" s="35" t="s">
        <v>903</v>
      </c>
      <c r="C56" s="7"/>
      <c r="D56" s="8"/>
      <c r="E56" s="12"/>
      <c r="F56" s="22"/>
      <c r="G56" s="13"/>
      <c r="H56" s="8"/>
    </row>
    <row r="57" spans="1:8" s="2" customFormat="1" ht="13.5" customHeight="1" x14ac:dyDescent="0.25">
      <c r="A57" s="27">
        <v>203</v>
      </c>
      <c r="B57" s="39" t="str">
        <f>VLOOKUP($A57,'PT ORGANISMOS'!$B$5:$H$1025,4,FALSE)</f>
        <v>mo.007</v>
      </c>
      <c r="C57" s="7" t="str">
        <f>VLOOKUP($A57,'PT ORGANISMOS'!$B$5:$H$1025,3,FALSE)</f>
        <v>CUADRILLA TIPO U.G.A.T.S.</v>
      </c>
      <c r="D57" s="8" t="str">
        <f>VLOOKUP($A57,'PT ORGANISMOS'!$B$5:$H$1025,7,FALSE)</f>
        <v>h</v>
      </c>
      <c r="E57" s="12">
        <v>10.48</v>
      </c>
      <c r="F57" s="22">
        <f>VLOOKUP($B57,IN_08_20!$B:$E,4,)</f>
        <v>401.48517787878785</v>
      </c>
      <c r="G57" s="13">
        <f>F57*E57</f>
        <v>4207.5646641696967</v>
      </c>
      <c r="H57" s="8"/>
    </row>
    <row r="58" spans="1:8" s="2" customFormat="1" ht="13.5" customHeight="1" x14ac:dyDescent="0.25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 x14ac:dyDescent="0.25">
      <c r="A59" s="30">
        <v>75</v>
      </c>
      <c r="B59" s="40" t="str">
        <f>VLOOKUP($A59,'PT ORGANISMOS'!$B$5:$H$1025,4,FALSE)</f>
        <v>eq.012</v>
      </c>
      <c r="C59" s="14" t="str">
        <f>VLOOKUP($A59,'PT ORGANISMOS'!$B$5:$H$1025,3,FALSE)</f>
        <v>CAMIÓN VOLCADOR 140 H.P.</v>
      </c>
      <c r="D59" s="15" t="str">
        <f>VLOOKUP($A59,'PT ORGANISMOS'!$B$5:$H$1025,7,FALSE)</f>
        <v>h</v>
      </c>
      <c r="E59" s="16">
        <v>0.4</v>
      </c>
      <c r="F59" s="24">
        <f>VLOOKUP($B59,IN_08_20!$B:$E,4,)</f>
        <v>4146.2887256838385</v>
      </c>
      <c r="G59" s="17">
        <f>F59*E59</f>
        <v>1658.5154902735355</v>
      </c>
      <c r="H59" s="15"/>
    </row>
    <row r="62" spans="1:8" s="2" customFormat="1" ht="15.75" x14ac:dyDescent="0.25">
      <c r="A62" s="50" t="s">
        <v>1065</v>
      </c>
      <c r="B62" s="42" t="s">
        <v>1166</v>
      </c>
      <c r="C62" s="11"/>
      <c r="D62" s="45" t="s">
        <v>913</v>
      </c>
      <c r="E62" s="43" t="str">
        <f>A62</f>
        <v>0.60.31.F</v>
      </c>
      <c r="F62" s="45" t="s">
        <v>920</v>
      </c>
      <c r="G62" s="44">
        <f>SUM(G64:G78)</f>
        <v>99453.142916860408</v>
      </c>
      <c r="H62" s="8" t="s">
        <v>0</v>
      </c>
    </row>
    <row r="63" spans="1:8" s="2" customFormat="1" ht="15" x14ac:dyDescent="0.25">
      <c r="A63" s="28"/>
      <c r="B63" s="34" t="s">
        <v>909</v>
      </c>
      <c r="C63" s="18"/>
      <c r="D63" s="19" t="s">
        <v>914</v>
      </c>
      <c r="E63" s="19" t="s">
        <v>910</v>
      </c>
      <c r="F63" s="20" t="s">
        <v>911</v>
      </c>
      <c r="G63" s="20" t="s">
        <v>912</v>
      </c>
      <c r="H63" s="18"/>
    </row>
    <row r="64" spans="1:8" s="2" customFormat="1" ht="12.75" customHeight="1" x14ac:dyDescent="0.25">
      <c r="A64" s="29"/>
      <c r="B64" s="46" t="s">
        <v>902</v>
      </c>
      <c r="C64" s="25"/>
      <c r="D64" s="41"/>
      <c r="E64" s="47"/>
      <c r="F64" s="48"/>
      <c r="G64" s="49"/>
      <c r="H64" s="41"/>
    </row>
    <row r="65" spans="1:8" s="2" customFormat="1" ht="12.75" customHeight="1" x14ac:dyDescent="0.25">
      <c r="A65" s="27">
        <v>161</v>
      </c>
      <c r="B65" s="39" t="str">
        <f>VLOOKUP($A65,'PT ORGANISMOS'!$B$5:$H$1025,4,FALSE)</f>
        <v>ga.011</v>
      </c>
      <c r="C65" s="7" t="str">
        <f>VLOOKUP($A65,'PT ORGANISMOS'!$B$5:$H$1025,3,FALSE)</f>
        <v>COMPONENTES EPOXI X 1/4LT.</v>
      </c>
      <c r="D65" s="8" t="str">
        <f>VLOOKUP($A65,'PT ORGANISMOS'!$B$5:$H$1025,7,FALSE)</f>
        <v>u</v>
      </c>
      <c r="E65" s="12">
        <v>4.8</v>
      </c>
      <c r="F65" s="22">
        <f>VLOOKUP($B65,IN_08_20!$B:$E,4,)</f>
        <v>488.91582625149982</v>
      </c>
      <c r="G65" s="13">
        <f t="shared" ref="G65:G74" si="2">F65*E65</f>
        <v>2346.7959660071992</v>
      </c>
      <c r="H65" s="8"/>
    </row>
    <row r="66" spans="1:8" s="2" customFormat="1" ht="12.75" customHeight="1" x14ac:dyDescent="0.25">
      <c r="A66" s="27">
        <v>171</v>
      </c>
      <c r="B66" s="39" t="str">
        <f>VLOOKUP($A66,'PT ORGANISMOS'!$B$5:$H$1025,4,FALSE)</f>
        <v>ga.160</v>
      </c>
      <c r="C66" s="7" t="str">
        <f>VLOOKUP($A66,'PT ORGANISMOS'!$B$5:$H$1025,3,FALSE)</f>
        <v>CODO EPOXI 19 MM</v>
      </c>
      <c r="D66" s="8" t="str">
        <f>VLOOKUP($A66,'PT ORGANISMOS'!$B$5:$H$1025,7,FALSE)</f>
        <v>u</v>
      </c>
      <c r="E66" s="12">
        <v>28.5</v>
      </c>
      <c r="F66" s="22">
        <f>VLOOKUP($B66,IN_08_20!$B:$E,4,)</f>
        <v>83.247139669367314</v>
      </c>
      <c r="G66" s="13">
        <f t="shared" si="2"/>
        <v>2372.5434805769682</v>
      </c>
      <c r="H66" s="8"/>
    </row>
    <row r="67" spans="1:8" s="2" customFormat="1" ht="12.75" customHeight="1" x14ac:dyDescent="0.25">
      <c r="A67" s="27"/>
      <c r="B67" s="39" t="s">
        <v>1060</v>
      </c>
      <c r="C67" s="7" t="s">
        <v>2034</v>
      </c>
      <c r="D67" s="8" t="s">
        <v>4</v>
      </c>
      <c r="E67" s="12">
        <v>25.6</v>
      </c>
      <c r="F67" s="22">
        <f>VLOOKUP($B67,IN_08_20!$B:$E,4,)</f>
        <v>361.26241323704056</v>
      </c>
      <c r="G67" s="13">
        <f t="shared" si="2"/>
        <v>9248.3177788682387</v>
      </c>
      <c r="H67" s="8"/>
    </row>
    <row r="68" spans="1:8" s="2" customFormat="1" ht="12.75" customHeight="1" x14ac:dyDescent="0.25">
      <c r="A68" s="27">
        <v>166</v>
      </c>
      <c r="B68" s="39" t="str">
        <f>VLOOKUP($A68,'PT ORGANISMOS'!$B$5:$H$1025,4,FALSE)</f>
        <v>ga.126</v>
      </c>
      <c r="C68" s="7" t="str">
        <f>VLOOKUP($A68,'PT ORGANISMOS'!$B$5:$H$1025,3,FALSE)</f>
        <v>REGULADOR Y FLEXIBLE P/GAS NATURAL</v>
      </c>
      <c r="D68" s="8" t="str">
        <f>VLOOKUP($A68,'PT ORGANISMOS'!$B$5:$H$1025,7,FALSE)</f>
        <v>u</v>
      </c>
      <c r="E68" s="12">
        <v>1</v>
      </c>
      <c r="F68" s="22">
        <f>VLOOKUP($B68,IN_08_20!$B:$E,4,)</f>
        <v>2512.6759176551404</v>
      </c>
      <c r="G68" s="13">
        <f t="shared" si="2"/>
        <v>2512.6759176551404</v>
      </c>
      <c r="H68" s="8"/>
    </row>
    <row r="69" spans="1:8" s="2" customFormat="1" ht="12.75" customHeight="1" x14ac:dyDescent="0.25">
      <c r="A69" s="27">
        <v>162</v>
      </c>
      <c r="B69" s="39" t="str">
        <f>VLOOKUP($A69,'PT ORGANISMOS'!$B$5:$H$1025,4,FALSE)</f>
        <v>ga.020</v>
      </c>
      <c r="C69" s="7" t="str">
        <f>VLOOKUP($A69,'PT ORGANISMOS'!$B$5:$H$1025,3,FALSE)</f>
        <v>GABINETE MEDIDOR GAS</v>
      </c>
      <c r="D69" s="8" t="str">
        <f>VLOOKUP($A69,'PT ORGANISMOS'!$B$5:$H$1025,7,FALSE)</f>
        <v>u</v>
      </c>
      <c r="E69" s="12">
        <v>1</v>
      </c>
      <c r="F69" s="22">
        <f>VLOOKUP($B69,IN_08_20!$B:$E,4,)</f>
        <v>4210.7112525114171</v>
      </c>
      <c r="G69" s="13">
        <f t="shared" si="2"/>
        <v>4210.7112525114171</v>
      </c>
      <c r="H69" s="8"/>
    </row>
    <row r="70" spans="1:8" s="2" customFormat="1" ht="12.75" customHeight="1" x14ac:dyDescent="0.25">
      <c r="A70" s="27">
        <v>167</v>
      </c>
      <c r="B70" s="39" t="str">
        <f>VLOOKUP($A70,'PT ORGANISMOS'!$B$5:$H$1025,4,FALSE)</f>
        <v>ga.137</v>
      </c>
      <c r="C70" s="7" t="str">
        <f>VLOOKUP($A70,'PT ORGANISMOS'!$B$5:$H$1025,3,FALSE)</f>
        <v>LLAVE P/GAS CROMADA 1/2"</v>
      </c>
      <c r="D70" s="8" t="str">
        <f>VLOOKUP($A70,'PT ORGANISMOS'!$B$5:$H$1025,7,FALSE)</f>
        <v>u</v>
      </c>
      <c r="E70" s="12">
        <v>3.33</v>
      </c>
      <c r="F70" s="22">
        <f>VLOOKUP($B70,IN_08_20!$B:$E,4,)</f>
        <v>442.80314015748218</v>
      </c>
      <c r="G70" s="13">
        <f t="shared" si="2"/>
        <v>1474.5344567244156</v>
      </c>
      <c r="H70" s="8"/>
    </row>
    <row r="71" spans="1:8" s="2" customFormat="1" ht="12.75" customHeight="1" x14ac:dyDescent="0.25">
      <c r="A71" s="27">
        <v>160</v>
      </c>
      <c r="B71" s="39" t="str">
        <f>VLOOKUP($A71,'PT ORGANISMOS'!$B$5:$H$1025,4,FALSE)</f>
        <v>ga.010</v>
      </c>
      <c r="C71" s="7" t="str">
        <f>VLOOKUP($A71,'PT ORGANISMOS'!$B$5:$H$1025,3,FALSE)</f>
        <v>CAÑO DE CHAPA GALVANIZADA D=100MM CH30</v>
      </c>
      <c r="D71" s="8" t="str">
        <f>VLOOKUP($A71,'PT ORGANISMOS'!$B$5:$H$1025,7,FALSE)</f>
        <v>m</v>
      </c>
      <c r="E71" s="12">
        <v>5.77</v>
      </c>
      <c r="F71" s="22">
        <f>VLOOKUP($B71,IN_08_20!$B:$E,4,)</f>
        <v>375.1014845660514</v>
      </c>
      <c r="G71" s="13">
        <f t="shared" si="2"/>
        <v>2164.3355659461163</v>
      </c>
      <c r="H71" s="8"/>
    </row>
    <row r="72" spans="1:8" s="2" customFormat="1" ht="12.75" customHeight="1" x14ac:dyDescent="0.25">
      <c r="A72" s="27">
        <v>165</v>
      </c>
      <c r="B72" s="39" t="str">
        <f>VLOOKUP($A72,'PT ORGANISMOS'!$B$5:$H$1025,4,FALSE)</f>
        <v>ga.116</v>
      </c>
      <c r="C72" s="7" t="str">
        <f>VLOOKUP($A72,'PT ORGANISMOS'!$B$5:$H$1025,3,FALSE)</f>
        <v>COCINA 4 HORNALLAS</v>
      </c>
      <c r="D72" s="8" t="str">
        <f>VLOOKUP($A72,'PT ORGANISMOS'!$B$5:$H$1025,7,FALSE)</f>
        <v>u</v>
      </c>
      <c r="E72" s="12">
        <v>1</v>
      </c>
      <c r="F72" s="22">
        <f>VLOOKUP($B72,IN_08_20!$B:$E,4,)</f>
        <v>16240.915191087166</v>
      </c>
      <c r="G72" s="13">
        <f t="shared" si="2"/>
        <v>16240.915191087166</v>
      </c>
      <c r="H72" s="8"/>
    </row>
    <row r="73" spans="1:8" s="2" customFormat="1" ht="12.75" customHeight="1" x14ac:dyDescent="0.25">
      <c r="A73" s="27">
        <v>164</v>
      </c>
      <c r="B73" s="39" t="str">
        <f>VLOOKUP($A73,'PT ORGANISMOS'!$B$5:$H$1025,4,FALSE)</f>
        <v>ga.114</v>
      </c>
      <c r="C73" s="7" t="str">
        <f>VLOOKUP($A73,'PT ORGANISMOS'!$B$5:$H$1025,3,FALSE)</f>
        <v>CALEFÓN 14 LITROS BLANCO</v>
      </c>
      <c r="D73" s="8" t="str">
        <f>VLOOKUP($A73,'PT ORGANISMOS'!$B$5:$H$1025,7,FALSE)</f>
        <v>u</v>
      </c>
      <c r="E73" s="12">
        <v>1</v>
      </c>
      <c r="F73" s="22">
        <f>VLOOKUP($B73,IN_08_20!$B:$E,4,)</f>
        <v>18127.623259637527</v>
      </c>
      <c r="G73" s="13">
        <f t="shared" si="2"/>
        <v>18127.623259637527</v>
      </c>
      <c r="H73" s="8"/>
    </row>
    <row r="74" spans="1:8" s="2" customFormat="1" ht="12.75" customHeight="1" x14ac:dyDescent="0.25">
      <c r="A74" s="27">
        <v>163</v>
      </c>
      <c r="B74" s="39" t="str">
        <f>VLOOKUP($A74,'PT ORGANISMOS'!$B$5:$H$1025,4,FALSE)</f>
        <v>ga.113</v>
      </c>
      <c r="C74" s="7" t="str">
        <f>VLOOKUP($A74,'PT ORGANISMOS'!$B$5:$H$1025,3,FALSE)</f>
        <v>CALEFACTOR TB 3800 CALORIAS</v>
      </c>
      <c r="D74" s="8" t="str">
        <f>VLOOKUP($A74,'PT ORGANISMOS'!$B$5:$H$1025,7,FALSE)</f>
        <v>u</v>
      </c>
      <c r="E74" s="12">
        <v>1</v>
      </c>
      <c r="F74" s="22">
        <f>VLOOKUP($B74,IN_08_20!$B:$E,4,)</f>
        <v>15508.108191328303</v>
      </c>
      <c r="G74" s="13">
        <f t="shared" si="2"/>
        <v>15508.108191328303</v>
      </c>
      <c r="H74" s="8"/>
    </row>
    <row r="75" spans="1:8" s="2" customFormat="1" ht="12.75" customHeight="1" x14ac:dyDescent="0.25">
      <c r="A75" s="27"/>
      <c r="B75" s="35" t="s">
        <v>903</v>
      </c>
      <c r="C75" s="7"/>
      <c r="D75" s="8"/>
      <c r="E75" s="12"/>
      <c r="F75" s="22"/>
      <c r="G75" s="13"/>
      <c r="H75" s="8"/>
    </row>
    <row r="76" spans="1:8" s="2" customFormat="1" ht="12.75" customHeight="1" x14ac:dyDescent="0.25">
      <c r="A76" s="27">
        <v>203</v>
      </c>
      <c r="B76" s="39" t="str">
        <f>VLOOKUP($A76,'PT ORGANISMOS'!$B$5:$H$1025,4,FALSE)</f>
        <v>mo.007</v>
      </c>
      <c r="C76" s="7" t="str">
        <f>VLOOKUP($A76,'PT ORGANISMOS'!$B$5:$H$1025,3,FALSE)</f>
        <v>CUADRILLA TIPO U.G.A.T.S.</v>
      </c>
      <c r="D76" s="8" t="str">
        <f>VLOOKUP($A76,'PT ORGANISMOS'!$B$5:$H$1025,7,FALSE)</f>
        <v>h</v>
      </c>
      <c r="E76" s="12">
        <v>56.480000000000004</v>
      </c>
      <c r="F76" s="22">
        <f>VLOOKUP($B76,IN_08_20!$B:$E,4,)</f>
        <v>401.48517787878785</v>
      </c>
      <c r="G76" s="13">
        <f>F76*E76</f>
        <v>22675.88284659394</v>
      </c>
      <c r="H76" s="8"/>
    </row>
    <row r="77" spans="1:8" s="2" customFormat="1" ht="12.75" customHeight="1" x14ac:dyDescent="0.25">
      <c r="A77" s="27"/>
      <c r="B77" s="35" t="s">
        <v>904</v>
      </c>
      <c r="C77" s="7"/>
      <c r="D77" s="8"/>
      <c r="E77" s="12"/>
      <c r="F77" s="22"/>
      <c r="G77" s="13"/>
      <c r="H77" s="8"/>
    </row>
    <row r="78" spans="1:8" s="2" customFormat="1" ht="12.75" customHeight="1" x14ac:dyDescent="0.25">
      <c r="A78" s="30">
        <v>75</v>
      </c>
      <c r="B78" s="40" t="str">
        <f>VLOOKUP($A78,'PT ORGANISMOS'!$B$5:$H$1025,4,FALSE)</f>
        <v>eq.012</v>
      </c>
      <c r="C78" s="14" t="str">
        <f>VLOOKUP($A78,'PT ORGANISMOS'!$B$5:$H$1025,3,FALSE)</f>
        <v>CAMIÓN VOLCADOR 140 H.P.</v>
      </c>
      <c r="D78" s="15" t="str">
        <f>VLOOKUP($A78,'PT ORGANISMOS'!$B$5:$H$1025,7,FALSE)</f>
        <v>h</v>
      </c>
      <c r="E78" s="16">
        <v>0.62</v>
      </c>
      <c r="F78" s="24">
        <f>VLOOKUP($B78,IN_08_20!$B:$E,4,)</f>
        <v>4146.2887256838385</v>
      </c>
      <c r="G78" s="17">
        <f>F78*E78</f>
        <v>2570.6990099239797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155"/>
  <sheetViews>
    <sheetView workbookViewId="0">
      <selection activeCell="A2" sqref="A2:F2"/>
    </sheetView>
  </sheetViews>
  <sheetFormatPr baseColWidth="10" defaultRowHeight="15" x14ac:dyDescent="0.25"/>
  <cols>
    <col min="1" max="1" width="6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10.7109375" style="57" bestFit="1" customWidth="1"/>
    <col min="6" max="6" width="12.7109375" style="58" bestFit="1" customWidth="1"/>
    <col min="7" max="7" width="10.7109375" style="53" bestFit="1" customWidth="1"/>
  </cols>
  <sheetData>
    <row r="1" spans="1:7" ht="78.75" customHeight="1" x14ac:dyDescent="0.25"/>
    <row r="2" spans="1:7" s="51" customFormat="1" ht="33.75" customHeight="1" x14ac:dyDescent="0.35">
      <c r="A2" s="298" t="str">
        <f>'PT ORGANISMOS'!A2</f>
        <v>Precios de AGOSTO 2020</v>
      </c>
      <c r="B2" s="298"/>
      <c r="C2" s="298"/>
      <c r="D2" s="298"/>
      <c r="E2" s="298"/>
      <c r="F2" s="298"/>
      <c r="G2" s="135"/>
    </row>
    <row r="3" spans="1:7" s="51" customFormat="1" ht="30" customHeight="1" x14ac:dyDescent="0.25">
      <c r="A3" s="299" t="s">
        <v>1168</v>
      </c>
      <c r="B3" s="299"/>
      <c r="C3" s="299"/>
      <c r="D3" s="299"/>
      <c r="E3" s="299"/>
      <c r="F3" s="299"/>
      <c r="G3" s="135"/>
    </row>
    <row r="4" spans="1:7" s="55" customFormat="1" ht="25.5" x14ac:dyDescent="0.2">
      <c r="A4" s="148" t="s">
        <v>905</v>
      </c>
      <c r="B4" s="148" t="s">
        <v>906</v>
      </c>
      <c r="C4" s="148" t="s">
        <v>1169</v>
      </c>
      <c r="D4" s="241" t="s">
        <v>2028</v>
      </c>
      <c r="E4" s="148" t="s">
        <v>5</v>
      </c>
      <c r="F4" s="149" t="s">
        <v>1170</v>
      </c>
    </row>
    <row r="5" spans="1:7" ht="12.75" customHeight="1" x14ac:dyDescent="0.25">
      <c r="A5" s="144">
        <v>1</v>
      </c>
      <c r="B5" s="144" t="s">
        <v>31</v>
      </c>
      <c r="C5" s="145" t="str">
        <f>'Mov. Tierra'!$B$4</f>
        <v>1 - Movimiento de Tierra</v>
      </c>
      <c r="D5" s="146" t="str">
        <f>VLOOKUP($B5,'Mov. Tierra'!$A$6:$H$73,2,FALSE)</f>
        <v>Excavación de zanja a mano</v>
      </c>
      <c r="E5" s="144" t="str">
        <f>VLOOKUP($B5,'Mov. Tierra'!$A$6:$H$73,8,FALSE)</f>
        <v>m3</v>
      </c>
      <c r="F5" s="147">
        <f>VLOOKUP($B5,'Mov. Tierra'!$A$6:$H$73,7,FALSE)</f>
        <v>1101.4558382073935</v>
      </c>
    </row>
    <row r="6" spans="1:7" ht="12.75" customHeight="1" x14ac:dyDescent="0.25">
      <c r="A6" s="144">
        <v>2</v>
      </c>
      <c r="B6" s="136" t="s">
        <v>29</v>
      </c>
      <c r="C6" s="137" t="str">
        <f>'Mov. Tierra'!$B$4</f>
        <v>1 - Movimiento de Tierra</v>
      </c>
      <c r="D6" s="138" t="str">
        <f>VLOOKUP($B6,'Mov. Tierra'!$A$6:$H$73,2,FALSE)</f>
        <v>Excavación de sótanos a mano</v>
      </c>
      <c r="E6" s="136" t="str">
        <f>VLOOKUP($B6,'Mov. Tierra'!$A$6:$H$73,8,FALSE)</f>
        <v>m3</v>
      </c>
      <c r="F6" s="139">
        <f>VLOOKUP($B6,'Mov. Tierra'!$A$6:$H$73,7,FALSE)</f>
        <v>1396.1128140335752</v>
      </c>
    </row>
    <row r="7" spans="1:7" ht="12.75" customHeight="1" x14ac:dyDescent="0.25">
      <c r="A7" s="144">
        <v>3</v>
      </c>
      <c r="B7" s="140" t="s">
        <v>27</v>
      </c>
      <c r="C7" s="141" t="str">
        <f>'Mov. Tierra'!$B$4</f>
        <v>1 - Movimiento de Tierra</v>
      </c>
      <c r="D7" s="142" t="str">
        <f>VLOOKUP($B7,'Mov. Tierra'!$A$6:$H$73,2,FALSE)</f>
        <v>Excavación de pozos estr. a mano</v>
      </c>
      <c r="E7" s="140" t="str">
        <f>VLOOKUP($B7,'Mov. Tierra'!$A$6:$H$73,8,FALSE)</f>
        <v>m3</v>
      </c>
      <c r="F7" s="143">
        <f>VLOOKUP($B7,'Mov. Tierra'!$A$6:$H$73,7,FALSE)</f>
        <v>2329.1932374831504</v>
      </c>
    </row>
    <row r="8" spans="1:7" ht="12.75" customHeight="1" x14ac:dyDescent="0.25">
      <c r="A8" s="144">
        <v>4</v>
      </c>
      <c r="B8" s="136" t="s">
        <v>26</v>
      </c>
      <c r="C8" s="137" t="str">
        <f>'Mov. Tierra'!$B$4</f>
        <v>1 - Movimiento de Tierra</v>
      </c>
      <c r="D8" s="138" t="str">
        <f>VLOOKUP($B8,'Mov. Tierra'!$A$6:$H$73,2,FALSE)</f>
        <v>Exctracción a mano y retiro de suelos (500m)</v>
      </c>
      <c r="E8" s="136" t="str">
        <f>VLOOKUP($B8,'Mov. Tierra'!$A$6:$H$73,8,FALSE)</f>
        <v>m3</v>
      </c>
      <c r="F8" s="139">
        <f>VLOOKUP($B8,'Mov. Tierra'!$A$6:$H$73,7,FALSE)</f>
        <v>1479.0385885472519</v>
      </c>
    </row>
    <row r="9" spans="1:7" ht="12.75" customHeight="1" x14ac:dyDescent="0.25">
      <c r="A9" s="144">
        <v>5</v>
      </c>
      <c r="B9" s="140" t="s">
        <v>25</v>
      </c>
      <c r="C9" s="141" t="str">
        <f>'Mov. Tierra'!$B$4</f>
        <v>1 - Movimiento de Tierra</v>
      </c>
      <c r="D9" s="142" t="str">
        <f>VLOOKUP($B9,'Mov. Tierra'!$A$6:$H$73,2,FALSE)</f>
        <v>Desmonte y terraplen a mano y máquina</v>
      </c>
      <c r="E9" s="140" t="str">
        <f>VLOOKUP($B9,'Mov. Tierra'!$A$6:$H$73,8,FALSE)</f>
        <v>m3</v>
      </c>
      <c r="F9" s="143">
        <f>VLOOKUP($B9,'Mov. Tierra'!$A$6:$H$73,7,FALSE)</f>
        <v>858.18825863613802</v>
      </c>
    </row>
    <row r="10" spans="1:7" ht="12.75" customHeight="1" x14ac:dyDescent="0.25">
      <c r="A10" s="144">
        <v>6</v>
      </c>
      <c r="B10" s="136" t="s">
        <v>24</v>
      </c>
      <c r="C10" s="137" t="str">
        <f>'Mov. Tierra'!$B$4</f>
        <v>1 - Movimiento de Tierra</v>
      </c>
      <c r="D10" s="138" t="str">
        <f>VLOOKUP($B10,'Mov. Tierra'!$A$6:$H$73,2,FALSE)</f>
        <v>Replanteo y compactación a mano</v>
      </c>
      <c r="E10" s="136" t="str">
        <f>VLOOKUP($B10,'Mov. Tierra'!$A$6:$H$73,8,FALSE)</f>
        <v>m3</v>
      </c>
      <c r="F10" s="139">
        <f>VLOOKUP($B10,'Mov. Tierra'!$A$6:$H$73,7,FALSE)</f>
        <v>837.10731978307035</v>
      </c>
    </row>
    <row r="11" spans="1:7" ht="12.75" customHeight="1" x14ac:dyDescent="0.25">
      <c r="A11" s="144">
        <v>7</v>
      </c>
      <c r="B11" s="140" t="s">
        <v>23</v>
      </c>
      <c r="C11" s="141" t="str">
        <f>'Mov. Tierra'!$B$4</f>
        <v>1 - Movimiento de Tierra</v>
      </c>
      <c r="D11" s="142" t="str">
        <f>VLOOKUP($B11,'Mov. Tierra'!$A$6:$H$73,2,FALSE)</f>
        <v>Excavación a máq. p/obras de saneamientos</v>
      </c>
      <c r="E11" s="140" t="str">
        <f>VLOOKUP($B11,'Mov. Tierra'!$A$6:$H$73,8,FALSE)</f>
        <v>m3</v>
      </c>
      <c r="F11" s="143">
        <f>VLOOKUP($B11,'Mov. Tierra'!$A$6:$H$73,7,FALSE)</f>
        <v>202.64837210785555</v>
      </c>
    </row>
    <row r="12" spans="1:7" ht="12.75" customHeight="1" x14ac:dyDescent="0.25">
      <c r="A12" s="144">
        <v>8</v>
      </c>
      <c r="B12" s="136" t="s">
        <v>22</v>
      </c>
      <c r="C12" s="137" t="str">
        <f>'Mov. Tierra'!$B$4</f>
        <v>1 - Movimiento de Tierra</v>
      </c>
      <c r="D12" s="138" t="str">
        <f>VLOOKUP($B12,'Mov. Tierra'!$A$6:$H$73,2,FALSE)</f>
        <v>Relleno a máq.  p/obras de saneamientos</v>
      </c>
      <c r="E12" s="136" t="str">
        <f>VLOOKUP($B12,'Mov. Tierra'!$A$6:$H$73,8,FALSE)</f>
        <v>m3</v>
      </c>
      <c r="F12" s="139">
        <f>VLOOKUP($B12,'Mov. Tierra'!$A$6:$H$73,7,FALSE)</f>
        <v>61.853291979270097</v>
      </c>
    </row>
    <row r="13" spans="1:7" ht="12.75" customHeight="1" x14ac:dyDescent="0.25">
      <c r="A13" s="144">
        <v>9</v>
      </c>
      <c r="B13" s="140" t="s">
        <v>21</v>
      </c>
      <c r="C13" s="141" t="str">
        <f>Fundaciones!$B$4</f>
        <v>2 - Fundaciones</v>
      </c>
      <c r="D13" s="142" t="str">
        <f>VLOOKUP($B13,Fundaciones!$A$6:$H$54,2,FALSE)</f>
        <v>Hº de limpieza - e = 5 cm</v>
      </c>
      <c r="E13" s="140" t="str">
        <f>VLOOKUP($B13,Fundaciones!$A$6:$H$54,8,FALSE)</f>
        <v>m2</v>
      </c>
      <c r="F13" s="143">
        <f>VLOOKUP($B13,Fundaciones!$A$6:$H$54,7,FALSE)</f>
        <v>434.10995217500908</v>
      </c>
    </row>
    <row r="14" spans="1:7" ht="12.75" customHeight="1" x14ac:dyDescent="0.25">
      <c r="A14" s="144">
        <v>10</v>
      </c>
      <c r="B14" s="136" t="s">
        <v>20</v>
      </c>
      <c r="C14" s="137" t="str">
        <f>Fundaciones!$B$4</f>
        <v>2 - Fundaciones</v>
      </c>
      <c r="D14" s="138" t="str">
        <f>VLOOKUP($B14,Fundaciones!$A$6:$H$54,2,FALSE)</f>
        <v>Hº Aº bases aisladas</v>
      </c>
      <c r="E14" s="136" t="str">
        <f>VLOOKUP($B14,Fundaciones!$A$6:$H$54,8,FALSE)</f>
        <v>m3</v>
      </c>
      <c r="F14" s="139">
        <f>VLOOKUP($B14,Fundaciones!$A$6:$H$54,7,FALSE)</f>
        <v>21588.662299521533</v>
      </c>
    </row>
    <row r="15" spans="1:7" ht="12.75" customHeight="1" x14ac:dyDescent="0.25">
      <c r="A15" s="144">
        <v>11</v>
      </c>
      <c r="B15" s="140" t="s">
        <v>19</v>
      </c>
      <c r="C15" s="141" t="str">
        <f>Fundaciones!$B$4</f>
        <v>2 - Fundaciones</v>
      </c>
      <c r="D15" s="142" t="str">
        <f>VLOOKUP($B15,Fundaciones!$A$6:$H$54,2,FALSE)</f>
        <v>Hº Aº vigas de fundación</v>
      </c>
      <c r="E15" s="140" t="str">
        <f>VLOOKUP($B15,Fundaciones!$A$6:$H$54,8,FALSE)</f>
        <v>m3</v>
      </c>
      <c r="F15" s="143">
        <f>VLOOKUP($B15,Fundaciones!$A$6:$H$54,7,FALSE)</f>
        <v>27082.963032403364</v>
      </c>
    </row>
    <row r="16" spans="1:7" ht="12.75" customHeight="1" x14ac:dyDescent="0.25">
      <c r="A16" s="144">
        <v>12</v>
      </c>
      <c r="B16" s="136" t="s">
        <v>18</v>
      </c>
      <c r="C16" s="137" t="str">
        <f>Fundaciones!$B$4</f>
        <v>2 - Fundaciones</v>
      </c>
      <c r="D16" s="138" t="str">
        <f>VLOOKUP($B16,Fundaciones!$A$6:$H$54,2,FALSE)</f>
        <v>Hº Aº platea de fundación</v>
      </c>
      <c r="E16" s="136" t="str">
        <f>VLOOKUP($B16,Fundaciones!$A$6:$H$54,8,FALSE)</f>
        <v>m3</v>
      </c>
      <c r="F16" s="139">
        <f>VLOOKUP($B16,Fundaciones!$A$6:$H$54,7,FALSE)</f>
        <v>27527.840453498506</v>
      </c>
    </row>
    <row r="17" spans="1:6" ht="12.75" customHeight="1" x14ac:dyDescent="0.25">
      <c r="A17" s="144">
        <v>13</v>
      </c>
      <c r="B17" s="140" t="s">
        <v>17</v>
      </c>
      <c r="C17" s="141" t="str">
        <f>'Estruc. Resistente'!$B$4</f>
        <v>3 - Estructura Resistente</v>
      </c>
      <c r="D17" s="142" t="str">
        <f>VLOOKUP($B17,'Estruc. Resistente'!$A$6:$H$146,2,FALSE)</f>
        <v xml:space="preserve">Estructura de Hº Aº </v>
      </c>
      <c r="E17" s="140" t="str">
        <f>VLOOKUP($B17,'Estruc. Resistente'!$A$6:$H$146,8,FALSE)</f>
        <v>m3</v>
      </c>
      <c r="F17" s="143">
        <f>VLOOKUP($B17,'Estruc. Resistente'!$A$6:$H$146,7,FALSE)</f>
        <v>44420.132350205618</v>
      </c>
    </row>
    <row r="18" spans="1:6" ht="12.75" customHeight="1" x14ac:dyDescent="0.25">
      <c r="A18" s="144">
        <v>14</v>
      </c>
      <c r="B18" s="136" t="s">
        <v>16</v>
      </c>
      <c r="C18" s="137" t="str">
        <f>'Estruc. Resistente'!$B$4</f>
        <v>3 - Estructura Resistente</v>
      </c>
      <c r="D18" s="138" t="str">
        <f>VLOOKUP($B18,'Estruc. Resistente'!$A$6:$H$146,2,FALSE)</f>
        <v>Estr. de Hº Aº Columna resistente</v>
      </c>
      <c r="E18" s="136" t="str">
        <f>VLOOKUP($B18,'Estruc. Resistente'!$A$6:$H$146,8,FALSE)</f>
        <v>m3</v>
      </c>
      <c r="F18" s="139">
        <f>VLOOKUP($B18,'Estruc. Resistente'!$A$6:$H$146,7,FALSE)</f>
        <v>42018.76304157047</v>
      </c>
    </row>
    <row r="19" spans="1:6" ht="12.75" customHeight="1" x14ac:dyDescent="0.25">
      <c r="A19" s="144">
        <v>15</v>
      </c>
      <c r="B19" s="140" t="s">
        <v>15</v>
      </c>
      <c r="C19" s="141" t="str">
        <f>'Estruc. Resistente'!$B$4</f>
        <v>3 - Estructura Resistente</v>
      </c>
      <c r="D19" s="142" t="str">
        <f>VLOOKUP($B19,'Estruc. Resistente'!$A$6:$H$146,2,FALSE)</f>
        <v>Estr. de Hº Aº Vigas resistentes</v>
      </c>
      <c r="E19" s="140" t="str">
        <f>VLOOKUP($B19,'Estruc. Resistente'!$A$6:$H$146,8,FALSE)</f>
        <v>m3</v>
      </c>
      <c r="F19" s="143">
        <f>VLOOKUP($B19,'Estruc. Resistente'!$A$6:$H$146,7,FALSE)</f>
        <v>39442.719303334852</v>
      </c>
    </row>
    <row r="20" spans="1:6" ht="12.75" customHeight="1" x14ac:dyDescent="0.25">
      <c r="A20" s="144">
        <v>16</v>
      </c>
      <c r="B20" s="136" t="s">
        <v>14</v>
      </c>
      <c r="C20" s="137" t="str">
        <f>'Estruc. Resistente'!$B$4</f>
        <v>3 - Estructura Resistente</v>
      </c>
      <c r="D20" s="138" t="str">
        <f>VLOOKUP($B20,'Estruc. Resistente'!$A$6:$H$146,2,FALSE)</f>
        <v>Estr. de Hº Aº Vigas y columnas encad.</v>
      </c>
      <c r="E20" s="136" t="str">
        <f>VLOOKUP($B20,'Estruc. Resistente'!$A$6:$H$146,8,FALSE)</f>
        <v>m3</v>
      </c>
      <c r="F20" s="139">
        <f>VLOOKUP($B20,'Estruc. Resistente'!$A$6:$H$146,7,FALSE)</f>
        <v>41974.391164027656</v>
      </c>
    </row>
    <row r="21" spans="1:6" ht="12.75" customHeight="1" x14ac:dyDescent="0.25">
      <c r="A21" s="144">
        <v>17</v>
      </c>
      <c r="B21" s="140" t="s">
        <v>13</v>
      </c>
      <c r="C21" s="141" t="str">
        <f>'Estruc. Resistente'!$B$4</f>
        <v>3 - Estructura Resistente</v>
      </c>
      <c r="D21" s="142" t="str">
        <f>VLOOKUP($B21,'Estruc. Resistente'!$A$6:$H$146,2,FALSE)</f>
        <v>Estr. de Hº Aº Losa maciza e = 10 cm</v>
      </c>
      <c r="E21" s="140" t="str">
        <f>VLOOKUP($B21,'Estruc. Resistente'!$A$6:$H$146,8,FALSE)</f>
        <v>m3</v>
      </c>
      <c r="F21" s="143">
        <f>VLOOKUP($B21,'Estruc. Resistente'!$A$6:$H$146,7,FALSE)</f>
        <v>31455.558488215425</v>
      </c>
    </row>
    <row r="22" spans="1:6" ht="12.75" customHeight="1" x14ac:dyDescent="0.25">
      <c r="A22" s="144">
        <v>18</v>
      </c>
      <c r="B22" s="136" t="s">
        <v>12</v>
      </c>
      <c r="C22" s="137" t="str">
        <f>'Estruc. Resistente'!$B$4</f>
        <v>3 - Estructura Resistente</v>
      </c>
      <c r="D22" s="138" t="str">
        <f>VLOOKUP($B22,'Estruc. Resistente'!$A$6:$H$146,2,FALSE)</f>
        <v>Estr. de Hº Aº Losa cerám. aliv. c/viguetas</v>
      </c>
      <c r="E22" s="136" t="str">
        <f>VLOOKUP($B22,'Estruc. Resistente'!$A$6:$H$146,8,FALSE)</f>
        <v>m2</v>
      </c>
      <c r="F22" s="139">
        <f>VLOOKUP($B22,'Estruc. Resistente'!$A$6:$H$146,7,FALSE)</f>
        <v>3935.4997071116627</v>
      </c>
    </row>
    <row r="23" spans="1:6" ht="12.75" customHeight="1" x14ac:dyDescent="0.25">
      <c r="A23" s="144">
        <v>19</v>
      </c>
      <c r="B23" s="140" t="s">
        <v>11</v>
      </c>
      <c r="C23" s="141" t="str">
        <f>'Estruc. Resistente'!$B$4</f>
        <v>3 - Estructura Resistente</v>
      </c>
      <c r="D23" s="142" t="str">
        <f>VLOOKUP($B23,'Estruc. Resistente'!$A$6:$H$146,2,FALSE)</f>
        <v xml:space="preserve"> Hº Aº Losa maciza c/encofr. metálico</v>
      </c>
      <c r="E23" s="140" t="str">
        <f>VLOOKUP($B23,'Estruc. Resistente'!$A$6:$H$146,8,FALSE)</f>
        <v>m3</v>
      </c>
      <c r="F23" s="143">
        <f>VLOOKUP($B23,'Estruc. Resistente'!$A$6:$H$146,7,FALSE)</f>
        <v>33087.545190183184</v>
      </c>
    </row>
    <row r="24" spans="1:6" ht="12.75" customHeight="1" x14ac:dyDescent="0.25">
      <c r="A24" s="144">
        <v>20</v>
      </c>
      <c r="B24" s="136" t="s">
        <v>10</v>
      </c>
      <c r="C24" s="137" t="str">
        <f>'Estruc. Resistente'!$B$4</f>
        <v>3 - Estructura Resistente</v>
      </c>
      <c r="D24" s="138" t="str">
        <f>VLOOKUP($B24,'Estruc. Resistente'!$A$6:$H$146,2,FALSE)</f>
        <v>Estr. de Hº Aº losa maciza e = 15 cm Hº visto</v>
      </c>
      <c r="E24" s="136" t="str">
        <f>VLOOKUP($B24,'Estruc. Resistente'!$A$6:$H$146,8,FALSE)</f>
        <v>m3</v>
      </c>
      <c r="F24" s="139">
        <f>VLOOKUP($B24,'Estruc. Resistente'!$A$6:$H$146,7,FALSE)</f>
        <v>37369.730486804932</v>
      </c>
    </row>
    <row r="25" spans="1:6" ht="12.75" customHeight="1" x14ac:dyDescent="0.25">
      <c r="A25" s="144">
        <v>21</v>
      </c>
      <c r="B25" s="140" t="s">
        <v>9</v>
      </c>
      <c r="C25" s="141" t="str">
        <f>'Estruc. Resistente'!$B$4</f>
        <v>3 - Estructura Resistente</v>
      </c>
      <c r="D25" s="142" t="str">
        <f>VLOOKUP($B25,'Estruc. Resistente'!$A$6:$H$146,2,FALSE)</f>
        <v>Estr. de Hº Aº Vigas resist. Hº visto</v>
      </c>
      <c r="E25" s="140" t="str">
        <f>VLOOKUP($B25,'Estruc. Resistente'!$A$6:$H$146,8,FALSE)</f>
        <v>m3</v>
      </c>
      <c r="F25" s="143">
        <f>VLOOKUP($B25,'Estruc. Resistente'!$A$6:$H$146,7,FALSE)</f>
        <v>41502.425107322379</v>
      </c>
    </row>
    <row r="26" spans="1:6" ht="12.75" customHeight="1" x14ac:dyDescent="0.25">
      <c r="A26" s="144">
        <v>22</v>
      </c>
      <c r="B26" s="136" t="s">
        <v>8</v>
      </c>
      <c r="C26" s="137" t="str">
        <f>'Estruc. Resistente'!$B$4</f>
        <v>3 - Estructura Resistente</v>
      </c>
      <c r="D26" s="138" t="str">
        <f>VLOOKUP($B26,'Estruc. Resistente'!$A$6:$H$146,2,FALSE)</f>
        <v>Estr. de Hº Aº Columna resist. Hº visto</v>
      </c>
      <c r="E26" s="136" t="str">
        <f>VLOOKUP($B26,'Estruc. Resistente'!$A$6:$H$146,8,FALSE)</f>
        <v>m3</v>
      </c>
      <c r="F26" s="139">
        <f>VLOOKUP($B26,'Estruc. Resistente'!$A$6:$H$146,7,FALSE)</f>
        <v>50527.088618595692</v>
      </c>
    </row>
    <row r="27" spans="1:6" ht="12.75" customHeight="1" x14ac:dyDescent="0.25">
      <c r="A27" s="144">
        <v>23</v>
      </c>
      <c r="B27" s="140" t="s">
        <v>940</v>
      </c>
      <c r="C27" s="141" t="str">
        <f>'Cerramientos Ext. e Int.'!$B$4</f>
        <v>4 - Cerramientos Exteriores e Interiores</v>
      </c>
      <c r="D27" s="142" t="str">
        <f>VLOOKUP($B27,'Cerramientos Ext. e Int.'!$A$6:$H$138,2,FALSE)</f>
        <v xml:space="preserve">Mampostería de ladrillo común 0.15 </v>
      </c>
      <c r="E27" s="140" t="str">
        <f>VLOOKUP($B27,'Cerramientos Ext. e Int.'!$A$6:$H$138,8,FALSE)</f>
        <v>m2</v>
      </c>
      <c r="F27" s="143">
        <f>VLOOKUP($B27,'Cerramientos Ext. e Int.'!$A$6:$H$138,7,FALSE)</f>
        <v>1602.9655197622944</v>
      </c>
    </row>
    <row r="28" spans="1:6" ht="12.75" customHeight="1" x14ac:dyDescent="0.25">
      <c r="A28" s="144">
        <v>24</v>
      </c>
      <c r="B28" s="136" t="s">
        <v>941</v>
      </c>
      <c r="C28" s="137" t="str">
        <f>'Cerramientos Ext. e Int.'!$B$4</f>
        <v>4 - Cerramientos Exteriores e Interiores</v>
      </c>
      <c r="D28" s="138" t="str">
        <f>VLOOKUP($B28,'Cerramientos Ext. e Int.'!$A$6:$H$138,2,FALSE)</f>
        <v>Mampostería de ladrillo común 0.30</v>
      </c>
      <c r="E28" s="136" t="str">
        <f>VLOOKUP($B28,'Cerramientos Ext. e Int.'!$A$6:$H$138,8,FALSE)</f>
        <v>m3</v>
      </c>
      <c r="F28" s="139">
        <f>VLOOKUP($B28,'Cerramientos Ext. e Int.'!$A$6:$H$138,7,FALSE)</f>
        <v>11479.855326980021</v>
      </c>
    </row>
    <row r="29" spans="1:6" ht="12.75" customHeight="1" x14ac:dyDescent="0.25">
      <c r="A29" s="144">
        <v>25</v>
      </c>
      <c r="B29" s="140" t="s">
        <v>942</v>
      </c>
      <c r="C29" s="141" t="str">
        <f>'Cerramientos Ext. e Int.'!$B$4</f>
        <v>4 - Cerramientos Exteriores e Interiores</v>
      </c>
      <c r="D29" s="142" t="str">
        <f>VLOOKUP($B29,'Cerramientos Ext. e Int.'!$A$6:$H$138,2,FALSE)</f>
        <v>Mampostería de ladrillo común a la vista</v>
      </c>
      <c r="E29" s="140" t="str">
        <f>VLOOKUP($B29,'Cerramientos Ext. e Int.'!$A$6:$H$138,8,FALSE)</f>
        <v>m3</v>
      </c>
      <c r="F29" s="143">
        <f>VLOOKUP($B29,'Cerramientos Ext. e Int.'!$A$6:$H$138,7,FALSE)</f>
        <v>12368.673198119601</v>
      </c>
    </row>
    <row r="30" spans="1:6" ht="12.75" customHeight="1" x14ac:dyDescent="0.25">
      <c r="A30" s="144">
        <v>26</v>
      </c>
      <c r="B30" s="136" t="s">
        <v>943</v>
      </c>
      <c r="C30" s="137" t="str">
        <f>'Cerramientos Ext. e Int.'!$B$4</f>
        <v>4 - Cerramientos Exteriores e Interiores</v>
      </c>
      <c r="D30" s="138" t="str">
        <f>VLOOKUP($B30,'Cerramientos Ext. e Int.'!$A$6:$H$138,2,FALSE)</f>
        <v>Mampostería de ladrillo Cer.  8 x 18 x 30</v>
      </c>
      <c r="E30" s="136" t="str">
        <f>VLOOKUP($B30,'Cerramientos Ext. e Int.'!$A$6:$H$138,8,FALSE)</f>
        <v>m2</v>
      </c>
      <c r="F30" s="139">
        <f>VLOOKUP($B30,'Cerramientos Ext. e Int.'!$A$6:$H$138,7,FALSE)</f>
        <v>990.86026104967516</v>
      </c>
    </row>
    <row r="31" spans="1:6" ht="12.75" customHeight="1" x14ac:dyDescent="0.25">
      <c r="A31" s="144">
        <v>27</v>
      </c>
      <c r="B31" s="140" t="s">
        <v>944</v>
      </c>
      <c r="C31" s="141" t="str">
        <f>'Cerramientos Ext. e Int.'!$B$4</f>
        <v>4 - Cerramientos Exteriores e Interiores</v>
      </c>
      <c r="D31" s="142" t="str">
        <f>VLOOKUP($B31,'Cerramientos Ext. e Int.'!$A$6:$H$138,2,FALSE)</f>
        <v>Mampostería de ladrillo Cer.  12 x 18 x 30</v>
      </c>
      <c r="E31" s="140" t="str">
        <f>VLOOKUP($B31,'Cerramientos Ext. e Int.'!$A$6:$H$138,8,FALSE)</f>
        <v>m2</v>
      </c>
      <c r="F31" s="143">
        <f>VLOOKUP($B31,'Cerramientos Ext. e Int.'!$A$6:$H$138,7,FALSE)</f>
        <v>1231.6537718612396</v>
      </c>
    </row>
    <row r="32" spans="1:6" ht="12.75" customHeight="1" x14ac:dyDescent="0.25">
      <c r="A32" s="144">
        <v>28</v>
      </c>
      <c r="B32" s="136" t="s">
        <v>945</v>
      </c>
      <c r="C32" s="137" t="str">
        <f>'Cerramientos Ext. e Int.'!$B$4</f>
        <v>4 - Cerramientos Exteriores e Interiores</v>
      </c>
      <c r="D32" s="138" t="str">
        <f>VLOOKUP($B32,'Cerramientos Ext. e Int.'!$A$6:$H$138,2,FALSE)</f>
        <v>Mampostería de ladrillo Cer.  18 x 18 x 30</v>
      </c>
      <c r="E32" s="136" t="str">
        <f>VLOOKUP($B32,'Cerramientos Ext. e Int.'!$A$6:$H$138,8,FALSE)</f>
        <v>m2</v>
      </c>
      <c r="F32" s="139">
        <f>VLOOKUP($B32,'Cerramientos Ext. e Int.'!$A$6:$H$138,7,FALSE)</f>
        <v>1535.7988133121114</v>
      </c>
    </row>
    <row r="33" spans="1:6" ht="12.75" customHeight="1" x14ac:dyDescent="0.25">
      <c r="A33" s="144">
        <v>29</v>
      </c>
      <c r="B33" s="140" t="s">
        <v>946</v>
      </c>
      <c r="C33" s="141" t="str">
        <f>'Cerramientos Ext. e Int.'!$B$4</f>
        <v>4 - Cerramientos Exteriores e Interiores</v>
      </c>
      <c r="D33" s="142" t="str">
        <f>VLOOKUP($B33,'Cerramientos Ext. e Int.'!$A$6:$H$138,2,FALSE)</f>
        <v>Mampostería de ladrillo Cerr. Portante</v>
      </c>
      <c r="E33" s="140" t="str">
        <f>VLOOKUP($B33,'Cerramientos Ext. e Int.'!$A$6:$H$138,8,FALSE)</f>
        <v>m2</v>
      </c>
      <c r="F33" s="143">
        <f>VLOOKUP($B33,'Cerramientos Ext. e Int.'!$A$6:$H$138,7,FALSE)</f>
        <v>1234.291169146818</v>
      </c>
    </row>
    <row r="34" spans="1:6" ht="12.75" customHeight="1" x14ac:dyDescent="0.25">
      <c r="A34" s="144">
        <v>30</v>
      </c>
      <c r="B34" s="136" t="s">
        <v>1849</v>
      </c>
      <c r="C34" s="137" t="str">
        <f>'Cerramientos Ext. e Int.'!$B$4</f>
        <v>4 - Cerramientos Exteriores e Interiores</v>
      </c>
      <c r="D34" s="138" t="str">
        <f>VLOOKUP($B34,'Cerramientos Ext. e Int.'!$A$6:$H$138,2,FALSE)</f>
        <v>Muro bloque de Hº 19 x 19 x 40</v>
      </c>
      <c r="E34" s="136" t="str">
        <f>VLOOKUP($B34,'Cerramientos Ext. e Int.'!$A$6:$H$138,8,FALSE)</f>
        <v>m2</v>
      </c>
      <c r="F34" s="139">
        <f>VLOOKUP($B34,'Cerramientos Ext. e Int.'!$A$6:$H$138,7,FALSE)</f>
        <v>1717.7083974899758</v>
      </c>
    </row>
    <row r="35" spans="1:6" ht="12.75" customHeight="1" x14ac:dyDescent="0.25">
      <c r="A35" s="144">
        <v>31</v>
      </c>
      <c r="B35" s="140" t="s">
        <v>947</v>
      </c>
      <c r="C35" s="141" t="str">
        <f>'Cerramientos Ext. e Int.'!$B$4</f>
        <v>4 - Cerramientos Exteriores e Interiores</v>
      </c>
      <c r="D35" s="142" t="str">
        <f>VLOOKUP($B35,'Cerramientos Ext. e Int.'!$A$6:$H$138,2,FALSE)</f>
        <v>Mamp. de ladr. común visto c/armad. p/Escuela</v>
      </c>
      <c r="E35" s="140" t="str">
        <f>VLOOKUP($B35,'Cerramientos Ext. e Int.'!$A$6:$H$138,8,FALSE)</f>
        <v>m3</v>
      </c>
      <c r="F35" s="143">
        <f>VLOOKUP($B35,'Cerramientos Ext. e Int.'!$A$6:$H$138,7,FALSE)</f>
        <v>13809.657625882426</v>
      </c>
    </row>
    <row r="36" spans="1:6" ht="12.75" customHeight="1" x14ac:dyDescent="0.25">
      <c r="A36" s="144">
        <v>32</v>
      </c>
      <c r="B36" s="136" t="s">
        <v>948</v>
      </c>
      <c r="C36" s="137" t="str">
        <f>'Cerramientos Ext. e Int.'!$B$4</f>
        <v>4 - Cerramientos Exteriores e Interiores</v>
      </c>
      <c r="D36" s="138" t="str">
        <f>VLOOKUP($B36,'Cerramientos Ext. e Int.'!$A$6:$H$138,2,FALSE)</f>
        <v>Mamp. ladr. común visto c/armad y junta dilat.</v>
      </c>
      <c r="E36" s="136" t="str">
        <f>VLOOKUP($B36,'Cerramientos Ext. e Int.'!$A$6:$H$138,8,FALSE)</f>
        <v>m3</v>
      </c>
      <c r="F36" s="139">
        <f>VLOOKUP($B36,'Cerramientos Ext. e Int.'!$A$6:$H$138,7,FALSE)</f>
        <v>14118.254750452134</v>
      </c>
    </row>
    <row r="37" spans="1:6" ht="12.75" customHeight="1" x14ac:dyDescent="0.25">
      <c r="A37" s="144">
        <v>33</v>
      </c>
      <c r="B37" s="140" t="s">
        <v>960</v>
      </c>
      <c r="C37" s="141" t="str">
        <f>Aislaciones!$B$4</f>
        <v>5 - Aislaciones</v>
      </c>
      <c r="D37" s="142" t="str">
        <f>VLOOKUP($B37,Aislaciones!$A$6:$H$17,2,FALSE)</f>
        <v>Capa aislada de concreto e hidrófugo</v>
      </c>
      <c r="E37" s="140" t="str">
        <f>VLOOKUP($B37,Aislaciones!$A$6:$H$17,8,FALSE)</f>
        <v>m2</v>
      </c>
      <c r="F37" s="143">
        <f>VLOOKUP($B37,Aislaciones!$A$6:$H$17,7,FALSE)</f>
        <v>538.13018699266797</v>
      </c>
    </row>
    <row r="38" spans="1:6" ht="12.75" customHeight="1" x14ac:dyDescent="0.25">
      <c r="A38" s="144">
        <v>34</v>
      </c>
      <c r="B38" s="136" t="s">
        <v>963</v>
      </c>
      <c r="C38" s="137" t="str">
        <f>Revoques!$B$4</f>
        <v>6 - Revoques</v>
      </c>
      <c r="D38" s="138" t="str">
        <f>VLOOKUP($B38,Revoques!$A$6:$H$54,2,FALSE)</f>
        <v>Exteriores a la cal</v>
      </c>
      <c r="E38" s="136" t="str">
        <f>VLOOKUP($B38,Revoques!$A$6:$H$54,8,FALSE)</f>
        <v>m2</v>
      </c>
      <c r="F38" s="139">
        <f>VLOOKUP($B38,Revoques!$A$6:$H$54,7,FALSE)</f>
        <v>1014.794086072337</v>
      </c>
    </row>
    <row r="39" spans="1:6" ht="12.75" customHeight="1" x14ac:dyDescent="0.25">
      <c r="A39" s="144">
        <v>35</v>
      </c>
      <c r="B39" s="140" t="s">
        <v>964</v>
      </c>
      <c r="C39" s="141" t="str">
        <f>Revoques!$B$4</f>
        <v>6 - Revoques</v>
      </c>
      <c r="D39" s="142" t="str">
        <f>VLOOKUP($B39,Revoques!$A$6:$H$54,2,FALSE)</f>
        <v>Grueso y fino a la cal inter.</v>
      </c>
      <c r="E39" s="140" t="str">
        <f>VLOOKUP($B39,Revoques!$A$6:$H$54,8,FALSE)</f>
        <v>m2</v>
      </c>
      <c r="F39" s="143">
        <f>VLOOKUP($B39,Revoques!$A$6:$H$54,7,FALSE)</f>
        <v>554.81944426349048</v>
      </c>
    </row>
    <row r="40" spans="1:6" ht="12.75" customHeight="1" x14ac:dyDescent="0.25">
      <c r="A40" s="144">
        <v>36</v>
      </c>
      <c r="B40" s="136" t="s">
        <v>965</v>
      </c>
      <c r="C40" s="137" t="str">
        <f>Revoques!$B$4</f>
        <v>6 - Revoques</v>
      </c>
      <c r="D40" s="138" t="str">
        <f>VLOOKUP($B40,Revoques!$A$6:$H$54,2,FALSE)</f>
        <v>Grueso reforzado b/revestimiento</v>
      </c>
      <c r="E40" s="136" t="str">
        <f>VLOOKUP($B40,Revoques!$A$6:$H$54,8,FALSE)</f>
        <v>m2</v>
      </c>
      <c r="F40" s="139">
        <f>VLOOKUP($B40,Revoques!$A$6:$H$54,7,FALSE)</f>
        <v>558.28105938377212</v>
      </c>
    </row>
    <row r="41" spans="1:6" ht="12.75" customHeight="1" x14ac:dyDescent="0.25">
      <c r="A41" s="144">
        <v>37</v>
      </c>
      <c r="B41" s="140" t="s">
        <v>966</v>
      </c>
      <c r="C41" s="141" t="str">
        <f>Revoques!$B$4</f>
        <v>6 - Revoques</v>
      </c>
      <c r="D41" s="142" t="str">
        <f>VLOOKUP($B41,Revoques!$A$6:$H$54,2,FALSE)</f>
        <v>Interior de yeso s/mampostería</v>
      </c>
      <c r="E41" s="140" t="str">
        <f>VLOOKUP($B41,Revoques!$A$6:$H$54,8,FALSE)</f>
        <v>m2</v>
      </c>
      <c r="F41" s="143">
        <f>VLOOKUP($B41,Revoques!$A$6:$H$54,7,FALSE)</f>
        <v>1335.1422269532154</v>
      </c>
    </row>
    <row r="42" spans="1:6" ht="12.75" customHeight="1" x14ac:dyDescent="0.25">
      <c r="A42" s="144">
        <v>38</v>
      </c>
      <c r="B42" s="136" t="s">
        <v>972</v>
      </c>
      <c r="C42" s="137" t="str">
        <f>Solados!$B$4</f>
        <v>7 - Solados</v>
      </c>
      <c r="D42" s="138" t="str">
        <f>VLOOKUP($B42,Solados!$A$6:$H$111,2,FALSE)</f>
        <v>Contrapisos de cascote</v>
      </c>
      <c r="E42" s="136" t="str">
        <f>VLOOKUP($B42,Solados!$A$6:$H$111,8,FALSE)</f>
        <v>m2</v>
      </c>
      <c r="F42" s="139">
        <f>VLOOKUP($B42,Solados!$A$6:$H$111,7,FALSE)</f>
        <v>611.12159097640358</v>
      </c>
    </row>
    <row r="43" spans="1:6" ht="12.75" customHeight="1" x14ac:dyDescent="0.25">
      <c r="A43" s="144">
        <v>39</v>
      </c>
      <c r="B43" s="140" t="s">
        <v>973</v>
      </c>
      <c r="C43" s="141" t="str">
        <f>Solados!$B$4</f>
        <v>7 - Solados</v>
      </c>
      <c r="D43" s="142" t="str">
        <f>VLOOKUP($B43,Solados!$A$6:$H$111,2,FALSE)</f>
        <v>Contrapisos sobre losa e=5cm</v>
      </c>
      <c r="E43" s="140" t="str">
        <f>VLOOKUP($B43,Solados!$A$6:$H$111,8,FALSE)</f>
        <v>m2</v>
      </c>
      <c r="F43" s="143">
        <f>VLOOKUP($B43,Solados!$A$6:$H$111,7,FALSE)</f>
        <v>290.63907896857938</v>
      </c>
    </row>
    <row r="44" spans="1:6" ht="12.75" customHeight="1" x14ac:dyDescent="0.25">
      <c r="A44" s="144">
        <v>40</v>
      </c>
      <c r="B44" s="136" t="s">
        <v>974</v>
      </c>
      <c r="C44" s="137" t="str">
        <f>Solados!$B$4</f>
        <v>7 - Solados</v>
      </c>
      <c r="D44" s="138" t="str">
        <f>VLOOKUP($B44,Solados!$A$6:$H$111,2,FALSE)</f>
        <v>Mosaico granito pulido  en obra</v>
      </c>
      <c r="E44" s="136" t="str">
        <f>VLOOKUP($B44,Solados!$A$6:$H$111,8,FALSE)</f>
        <v>m2</v>
      </c>
      <c r="F44" s="139">
        <f>VLOOKUP($B44,Solados!$A$6:$H$111,7,FALSE)</f>
        <v>1849.3649583656759</v>
      </c>
    </row>
    <row r="45" spans="1:6" ht="12.75" customHeight="1" x14ac:dyDescent="0.25">
      <c r="A45" s="144">
        <v>41</v>
      </c>
      <c r="B45" s="140" t="s">
        <v>975</v>
      </c>
      <c r="C45" s="141" t="str">
        <f>Solados!$B$4</f>
        <v>7 - Solados</v>
      </c>
      <c r="D45" s="142" t="str">
        <f>VLOOKUP($B45,Solados!$A$6:$H$111,2,FALSE)</f>
        <v>Mosaico calcáreo</v>
      </c>
      <c r="E45" s="140" t="str">
        <f>VLOOKUP($B45,Solados!$A$6:$H$111,8,FALSE)</f>
        <v>m2</v>
      </c>
      <c r="F45" s="143">
        <f>VLOOKUP($B45,Solados!$A$6:$H$111,7,FALSE)</f>
        <v>1312.3235066250536</v>
      </c>
    </row>
    <row r="46" spans="1:6" ht="12.75" customHeight="1" x14ac:dyDescent="0.25">
      <c r="A46" s="144">
        <v>42</v>
      </c>
      <c r="B46" s="136" t="s">
        <v>976</v>
      </c>
      <c r="C46" s="137" t="str">
        <f>Solados!$B$4</f>
        <v>7 - Solados</v>
      </c>
      <c r="D46" s="138" t="str">
        <f>VLOOKUP($B46,Solados!$A$6:$H$111,2,FALSE)</f>
        <v>Piso y zócalos cerámicos esmaltado</v>
      </c>
      <c r="E46" s="136" t="str">
        <f>VLOOKUP($B46,Solados!$A$6:$H$111,8,FALSE)</f>
        <v>m2</v>
      </c>
      <c r="F46" s="139">
        <f>VLOOKUP($B46,Solados!$A$6:$H$111,7,FALSE)</f>
        <v>784.60207777783376</v>
      </c>
    </row>
    <row r="47" spans="1:6" ht="12.75" customHeight="1" x14ac:dyDescent="0.25">
      <c r="A47" s="144">
        <v>43</v>
      </c>
      <c r="B47" s="140" t="s">
        <v>977</v>
      </c>
      <c r="C47" s="141" t="str">
        <f>Solados!$B$4</f>
        <v>7 - Solados</v>
      </c>
      <c r="D47" s="142" t="str">
        <f>VLOOKUP($B47,Solados!$A$6:$H$111,2,FALSE)</f>
        <v>Piso y zócalo cerámico incl. carpeta</v>
      </c>
      <c r="E47" s="140" t="str">
        <f>VLOOKUP($B47,Solados!$A$6:$H$111,8,FALSE)</f>
        <v>m2</v>
      </c>
      <c r="F47" s="143">
        <f>VLOOKUP($B47,Solados!$A$6:$H$111,7,FALSE)</f>
        <v>1376.643904774473</v>
      </c>
    </row>
    <row r="48" spans="1:6" ht="12.75" customHeight="1" x14ac:dyDescent="0.25">
      <c r="A48" s="144">
        <v>44</v>
      </c>
      <c r="B48" s="136" t="s">
        <v>978</v>
      </c>
      <c r="C48" s="137" t="str">
        <f>Solados!$B$4</f>
        <v>7 - Solados</v>
      </c>
      <c r="D48" s="138" t="str">
        <f>VLOOKUP($B48,Solados!$A$6:$H$111,2,FALSE)</f>
        <v>Cemento alisado terminado a la llana</v>
      </c>
      <c r="E48" s="136" t="str">
        <f>VLOOKUP($B48,Solados!$A$6:$H$111,8,FALSE)</f>
        <v>m2</v>
      </c>
      <c r="F48" s="139">
        <f>VLOOKUP($B48,Solados!$A$6:$H$111,7,FALSE)</f>
        <v>817.36932625719646</v>
      </c>
    </row>
    <row r="49" spans="1:6" ht="12.75" customHeight="1" x14ac:dyDescent="0.25">
      <c r="A49" s="144">
        <v>45</v>
      </c>
      <c r="B49" s="140" t="s">
        <v>979</v>
      </c>
      <c r="C49" s="141" t="str">
        <f>Solados!$B$4</f>
        <v>7 - Solados</v>
      </c>
      <c r="D49" s="142" t="str">
        <f>VLOOKUP($B49,Solados!$A$6:$H$111,2,FALSE)</f>
        <v>Hº Sº fratazado e = 10 cm</v>
      </c>
      <c r="E49" s="140" t="str">
        <f>VLOOKUP($B49,Solados!$A$6:$H$111,8,FALSE)</f>
        <v>m2</v>
      </c>
      <c r="F49" s="143">
        <f>VLOOKUP($B49,Solados!$A$6:$H$111,7,FALSE)</f>
        <v>1109.6196870845299</v>
      </c>
    </row>
    <row r="50" spans="1:6" ht="12.75" customHeight="1" x14ac:dyDescent="0.25">
      <c r="A50" s="144">
        <v>46</v>
      </c>
      <c r="B50" s="136" t="s">
        <v>980</v>
      </c>
      <c r="C50" s="137" t="str">
        <f>Solados!$B$4</f>
        <v>7 - Solados</v>
      </c>
      <c r="D50" s="138" t="str">
        <f>VLOOKUP($B50,Solados!$A$6:$H$111,2,FALSE)</f>
        <v>Hº Aº fratazado e = 15 cm</v>
      </c>
      <c r="E50" s="136" t="str">
        <f>VLOOKUP($B50,Solados!$A$6:$H$111,8,FALSE)</f>
        <v>m2</v>
      </c>
      <c r="F50" s="139">
        <f>VLOOKUP($B50,Solados!$A$6:$H$111,7,FALSE)</f>
        <v>2159.6902873117024</v>
      </c>
    </row>
    <row r="51" spans="1:6" ht="12.75" customHeight="1" x14ac:dyDescent="0.25">
      <c r="A51" s="144">
        <v>47</v>
      </c>
      <c r="B51" s="140" t="s">
        <v>991</v>
      </c>
      <c r="C51" s="141" t="str">
        <f>Techos!$B$4</f>
        <v>8 - Techos</v>
      </c>
      <c r="D51" s="142" t="str">
        <f>VLOOKUP($B51,Techos!$A$6:$H$112,2,FALSE)</f>
        <v>Inclinado teja - estruct. madera</v>
      </c>
      <c r="E51" s="140" t="str">
        <f>VLOOKUP($B51,Techos!$A$6:$H$112,8,FALSE)</f>
        <v>m2</v>
      </c>
      <c r="F51" s="143">
        <f>VLOOKUP($B51,Techos!$A$6:$H$112,7,FALSE)</f>
        <v>5658.8739053409627</v>
      </c>
    </row>
    <row r="52" spans="1:6" ht="12.75" customHeight="1" x14ac:dyDescent="0.25">
      <c r="A52" s="144">
        <v>48</v>
      </c>
      <c r="B52" s="136" t="s">
        <v>992</v>
      </c>
      <c r="C52" s="137" t="str">
        <f>Techos!$B$4</f>
        <v>8 - Techos</v>
      </c>
      <c r="D52" s="138" t="str">
        <f>VLOOKUP($B52,Techos!$A$6:$H$112,2,FALSE)</f>
        <v>Tejas s/losa incl. aislac.</v>
      </c>
      <c r="E52" s="136" t="str">
        <f>VLOOKUP($B52,Techos!$A$6:$H$112,8,FALSE)</f>
        <v>m2</v>
      </c>
      <c r="F52" s="139">
        <f>VLOOKUP($B52,Techos!$A$6:$H$112,7,FALSE)</f>
        <v>3514.3451223636284</v>
      </c>
    </row>
    <row r="53" spans="1:6" ht="12.75" customHeight="1" x14ac:dyDescent="0.25">
      <c r="A53" s="144">
        <v>49</v>
      </c>
      <c r="B53" s="140" t="s">
        <v>993</v>
      </c>
      <c r="C53" s="141" t="str">
        <f>Techos!$B$4</f>
        <v>8 - Techos</v>
      </c>
      <c r="D53" s="142" t="str">
        <f>VLOOKUP($B53,Techos!$A$6:$H$112,2,FALSE)</f>
        <v>Inclinado Fº Cº s/estructura metálica</v>
      </c>
      <c r="E53" s="140" t="str">
        <f>VLOOKUP($B53,Techos!$A$6:$H$112,8,FALSE)</f>
        <v>m2</v>
      </c>
      <c r="F53" s="143">
        <f>VLOOKUP($B53,Techos!$A$6:$H$112,7,FALSE)</f>
        <v>3031.2304247833017</v>
      </c>
    </row>
    <row r="54" spans="1:6" ht="12.75" customHeight="1" x14ac:dyDescent="0.25">
      <c r="A54" s="144">
        <v>50</v>
      </c>
      <c r="B54" s="136" t="s">
        <v>994</v>
      </c>
      <c r="C54" s="137" t="str">
        <f>Techos!$B$4</f>
        <v>8 - Techos</v>
      </c>
      <c r="D54" s="138" t="str">
        <f>VLOOKUP($B54,Techos!$A$6:$H$112,2,FALSE)</f>
        <v>Inclinado Hº Gº s/estructura metálica</v>
      </c>
      <c r="E54" s="136" t="str">
        <f>VLOOKUP($B54,Techos!$A$6:$H$112,8,FALSE)</f>
        <v>m2</v>
      </c>
      <c r="F54" s="139">
        <f>VLOOKUP($B54,Techos!$A$6:$H$112,7,FALSE)</f>
        <v>3015.9340696780037</v>
      </c>
    </row>
    <row r="55" spans="1:6" ht="12.75" customHeight="1" x14ac:dyDescent="0.25">
      <c r="A55" s="144">
        <v>51</v>
      </c>
      <c r="B55" s="140" t="s">
        <v>995</v>
      </c>
      <c r="C55" s="141" t="str">
        <f>Techos!$B$4</f>
        <v>8 - Techos</v>
      </c>
      <c r="D55" s="142" t="str">
        <f>VLOOKUP($B55,Techos!$A$6:$H$112,2,FALSE)</f>
        <v>Inclinado Hº Gº s/estructura madera</v>
      </c>
      <c r="E55" s="140" t="str">
        <f>VLOOKUP($B55,Techos!$A$6:$H$112,8,FALSE)</f>
        <v>m2</v>
      </c>
      <c r="F55" s="143">
        <f>VLOOKUP($B55,Techos!$A$6:$H$112,7,FALSE)</f>
        <v>2588.5002360528329</v>
      </c>
    </row>
    <row r="56" spans="1:6" ht="12.75" customHeight="1" x14ac:dyDescent="0.25">
      <c r="A56" s="144">
        <v>52</v>
      </c>
      <c r="B56" s="136" t="s">
        <v>996</v>
      </c>
      <c r="C56" s="137" t="str">
        <f>Techos!$B$4</f>
        <v>8 - Techos</v>
      </c>
      <c r="D56" s="138" t="str">
        <f>VLOOKUP($B56,Techos!$A$6:$H$112,2,FALSE)</f>
        <v>Plano c/aislación s/losa</v>
      </c>
      <c r="E56" s="136" t="str">
        <f>VLOOKUP($B56,Techos!$A$6:$H$112,8,FALSE)</f>
        <v>m2</v>
      </c>
      <c r="F56" s="139">
        <f>VLOOKUP($B56,Techos!$A$6:$H$112,7,FALSE)</f>
        <v>8912.7954105325389</v>
      </c>
    </row>
    <row r="57" spans="1:6" ht="12.75" customHeight="1" x14ac:dyDescent="0.25">
      <c r="A57" s="144">
        <v>53</v>
      </c>
      <c r="B57" s="140" t="s">
        <v>997</v>
      </c>
      <c r="C57" s="141" t="str">
        <f>Techos!$B$4</f>
        <v>8 - Techos</v>
      </c>
      <c r="D57" s="142" t="str">
        <f>VLOOKUP($B57,Techos!$A$6:$H$112,2,FALSE)</f>
        <v>Losa aliv. vigueta cerámica</v>
      </c>
      <c r="E57" s="140" t="str">
        <f>VLOOKUP($B57,Techos!$A$6:$H$112,8,FALSE)</f>
        <v>m2</v>
      </c>
      <c r="F57" s="143">
        <f>VLOOKUP($B57,Techos!$A$6:$H$112,7,FALSE)</f>
        <v>3904.8768956032382</v>
      </c>
    </row>
    <row r="58" spans="1:6" ht="12.75" customHeight="1" x14ac:dyDescent="0.25">
      <c r="A58" s="144">
        <v>54</v>
      </c>
      <c r="B58" s="136" t="s">
        <v>998</v>
      </c>
      <c r="C58" s="137" t="str">
        <f>Techos!$B$4</f>
        <v>8 - Techos</v>
      </c>
      <c r="D58" s="138" t="str">
        <f>VLOOKUP($B58,Techos!$A$6:$H$112,2,FALSE)</f>
        <v>Inclinado Policarb. s/estructura Metálica</v>
      </c>
      <c r="E58" s="136" t="str">
        <f>VLOOKUP($B58,Techos!$A$6:$H$112,8,FALSE)</f>
        <v>m2</v>
      </c>
      <c r="F58" s="139">
        <f>VLOOKUP($B58,Techos!$A$6:$H$112,7,FALSE)</f>
        <v>2777.456579544727</v>
      </c>
    </row>
    <row r="59" spans="1:6" ht="12.75" customHeight="1" x14ac:dyDescent="0.25">
      <c r="A59" s="144">
        <v>55</v>
      </c>
      <c r="B59" s="140" t="s">
        <v>1007</v>
      </c>
      <c r="C59" s="141" t="str">
        <f>Cielorrasos!$B$4</f>
        <v>9 - Cielorrasos</v>
      </c>
      <c r="D59" s="142" t="str">
        <f>VLOOKUP($B59,Cielorrasos!$A$6:$H$79,2,FALSE)</f>
        <v>Suspendido a la cal</v>
      </c>
      <c r="E59" s="140" t="str">
        <f>VLOOKUP($B59,Cielorrasos!$A$6:$H$79,8,FALSE)</f>
        <v>m2</v>
      </c>
      <c r="F59" s="143">
        <f>VLOOKUP($B59,Cielorrasos!$A$6:$H$79,7,FALSE)</f>
        <v>1945.2078635707962</v>
      </c>
    </row>
    <row r="60" spans="1:6" ht="12.75" customHeight="1" x14ac:dyDescent="0.25">
      <c r="A60" s="144">
        <v>56</v>
      </c>
      <c r="B60" s="136" t="s">
        <v>1008</v>
      </c>
      <c r="C60" s="137" t="str">
        <f>Cielorrasos!$B$4</f>
        <v>9 - Cielorrasos</v>
      </c>
      <c r="D60" s="138" t="str">
        <f>VLOOKUP($B60,Cielorrasos!$A$6:$H$79,2,FALSE)</f>
        <v>Suspendido de yeso</v>
      </c>
      <c r="E60" s="136" t="str">
        <f>VLOOKUP($B60,Cielorrasos!$A$6:$H$79,8,FALSE)</f>
        <v>m2</v>
      </c>
      <c r="F60" s="139">
        <f>VLOOKUP($B60,Cielorrasos!$A$6:$H$79,7,FALSE)</f>
        <v>2661.2242066290942</v>
      </c>
    </row>
    <row r="61" spans="1:6" ht="12.75" customHeight="1" x14ac:dyDescent="0.25">
      <c r="A61" s="144">
        <v>57</v>
      </c>
      <c r="B61" s="140" t="s">
        <v>1009</v>
      </c>
      <c r="C61" s="141" t="str">
        <f>Cielorrasos!$B$4</f>
        <v>9 - Cielorrasos</v>
      </c>
      <c r="D61" s="142" t="str">
        <f>VLOOKUP($B61,Cielorrasos!$A$6:$H$79,2,FALSE)</f>
        <v>Suspendido de madera machimbrada</v>
      </c>
      <c r="E61" s="140" t="str">
        <f>VLOOKUP($B61,Cielorrasos!$A$6:$H$79,8,FALSE)</f>
        <v>m2</v>
      </c>
      <c r="F61" s="143">
        <f>VLOOKUP($B61,Cielorrasos!$A$6:$H$79,7,FALSE)</f>
        <v>2041.1082521619517</v>
      </c>
    </row>
    <row r="62" spans="1:6" ht="12.75" customHeight="1" x14ac:dyDescent="0.25">
      <c r="A62" s="144">
        <v>58</v>
      </c>
      <c r="B62" s="136" t="s">
        <v>1010</v>
      </c>
      <c r="C62" s="137" t="str">
        <f>Cielorrasos!$B$4</f>
        <v>9 - Cielorrasos</v>
      </c>
      <c r="D62" s="138" t="str">
        <f>VLOOKUP($B62,Cielorrasos!$A$6:$H$79,2,FALSE)</f>
        <v>Suspendido tablero de yeso</v>
      </c>
      <c r="E62" s="136" t="str">
        <f>VLOOKUP($B62,Cielorrasos!$A$6:$H$79,8,FALSE)</f>
        <v>m2</v>
      </c>
      <c r="F62" s="139">
        <f>VLOOKUP($B62,Cielorrasos!$A$6:$H$79,7,FALSE)</f>
        <v>3110.2856475687859</v>
      </c>
    </row>
    <row r="63" spans="1:6" ht="12.75" customHeight="1" x14ac:dyDescent="0.25">
      <c r="A63" s="144">
        <v>59</v>
      </c>
      <c r="B63" s="140" t="s">
        <v>1011</v>
      </c>
      <c r="C63" s="141" t="str">
        <f>Cielorrasos!$B$4</f>
        <v>9 - Cielorrasos</v>
      </c>
      <c r="D63" s="142" t="str">
        <f>VLOOKUP($B63,Cielorrasos!$A$6:$H$79,2,FALSE)</f>
        <v>Aplicado grueso y fino a la cal</v>
      </c>
      <c r="E63" s="140" t="str">
        <f>VLOOKUP($B63,Cielorrasos!$A$6:$H$79,8,FALSE)</f>
        <v>m2</v>
      </c>
      <c r="F63" s="143">
        <f>VLOOKUP($B63,Cielorrasos!$A$6:$H$79,7,FALSE)</f>
        <v>865.67775923128693</v>
      </c>
    </row>
    <row r="64" spans="1:6" ht="12.75" customHeight="1" x14ac:dyDescent="0.25">
      <c r="A64" s="144">
        <v>60</v>
      </c>
      <c r="B64" s="136" t="s">
        <v>1012</v>
      </c>
      <c r="C64" s="137" t="str">
        <f>Cielorrasos!$B$4</f>
        <v>9 - Cielorrasos</v>
      </c>
      <c r="D64" s="138" t="str">
        <f>VLOOKUP($B64,Cielorrasos!$A$6:$H$79,2,FALSE)</f>
        <v>Aplicado de yeso</v>
      </c>
      <c r="E64" s="136" t="str">
        <f>VLOOKUP($B64,Cielorrasos!$A$6:$H$79,8,FALSE)</f>
        <v>m2</v>
      </c>
      <c r="F64" s="139">
        <f>VLOOKUP($B64,Cielorrasos!$A$6:$H$79,7,FALSE)</f>
        <v>1480.4239335221907</v>
      </c>
    </row>
    <row r="65" spans="1:6" ht="12.75" customHeight="1" x14ac:dyDescent="0.25">
      <c r="A65" s="144">
        <v>61</v>
      </c>
      <c r="B65" s="136" t="s">
        <v>1020</v>
      </c>
      <c r="C65" s="137" t="str">
        <f>Revestimientos!$B$4</f>
        <v>10 - Revestimientos</v>
      </c>
      <c r="D65" s="138" t="str">
        <f>VLOOKUP($B65,Revestimientos!$A$6:$H$25,2,FALSE)</f>
        <v>Exterior proyectable</v>
      </c>
      <c r="E65" s="136" t="str">
        <f>VLOOKUP($B65,Revestimientos!$A$6:$H$25,8,FALSE)</f>
        <v>m2</v>
      </c>
      <c r="F65" s="139">
        <f>VLOOKUP($B65,Revestimientos!$A$6:$H$25,7,FALSE)</f>
        <v>204.43121981860287</v>
      </c>
    </row>
    <row r="66" spans="1:6" ht="12.75" customHeight="1" x14ac:dyDescent="0.25">
      <c r="A66" s="144">
        <v>62</v>
      </c>
      <c r="B66" s="140" t="s">
        <v>1021</v>
      </c>
      <c r="C66" s="141" t="str">
        <f>Revestimientos!$B$4</f>
        <v>10 - Revestimientos</v>
      </c>
      <c r="D66" s="142" t="str">
        <f>VLOOKUP($B66,Revestimientos!$A$6:$H$25,2,FALSE)</f>
        <v>Azulejos</v>
      </c>
      <c r="E66" s="140" t="str">
        <f>VLOOKUP($B66,Revestimientos!$A$6:$H$25,8,FALSE)</f>
        <v>m2</v>
      </c>
      <c r="F66" s="143">
        <f>VLOOKUP($B66,Revestimientos!$A$6:$H$25,7,FALSE)</f>
        <v>850.76126141526322</v>
      </c>
    </row>
    <row r="67" spans="1:6" ht="12.75" customHeight="1" x14ac:dyDescent="0.25">
      <c r="A67" s="144">
        <v>63</v>
      </c>
      <c r="B67" s="136" t="s">
        <v>1025</v>
      </c>
      <c r="C67" s="137" t="str">
        <f>Carpintería!$B$4</f>
        <v>11 - Carpintería</v>
      </c>
      <c r="D67" s="138" t="str">
        <f>VLOOKUP($B67,Carpintería!$A$6:$H$59,2,FALSE)</f>
        <v>Metálica y Madera Vivienda Unifamiliar</v>
      </c>
      <c r="E67" s="136" t="str">
        <f>VLOOKUP($B67,Carpintería!$A$6:$H$59,8,FALSE)</f>
        <v>m2</v>
      </c>
      <c r="F67" s="139">
        <f>VLOOKUP($B67,Carpintería!$A$6:$H$59,7,FALSE)</f>
        <v>92854.790362206259</v>
      </c>
    </row>
    <row r="68" spans="1:6" ht="12.75" customHeight="1" x14ac:dyDescent="0.25">
      <c r="A68" s="144">
        <v>64</v>
      </c>
      <c r="B68" s="140" t="s">
        <v>1026</v>
      </c>
      <c r="C68" s="141" t="str">
        <f>Carpintería!$B$4</f>
        <v>11 - Carpintería</v>
      </c>
      <c r="D68" s="142" t="str">
        <f>VLOOKUP($B68,Carpintería!$A$6:$H$59,2,FALSE)</f>
        <v>Metálica Vivienda Unifamiliar</v>
      </c>
      <c r="E68" s="140" t="str">
        <f>VLOOKUP($B68,Carpintería!$A$6:$H$59,8,FALSE)</f>
        <v>m2</v>
      </c>
      <c r="F68" s="143">
        <f>VLOOKUP($B68,Carpintería!$A$6:$H$59,7,FALSE)</f>
        <v>47293.200730984783</v>
      </c>
    </row>
    <row r="69" spans="1:6" ht="12.75" customHeight="1" x14ac:dyDescent="0.25">
      <c r="A69" s="144">
        <v>65</v>
      </c>
      <c r="B69" s="136" t="s">
        <v>1027</v>
      </c>
      <c r="C69" s="137" t="str">
        <f>Carpintería!$B$4</f>
        <v>11 - Carpintería</v>
      </c>
      <c r="D69" s="138" t="str">
        <f>VLOOKUP($B69,Carpintería!$A$6:$H$59,2,FALSE)</f>
        <v>Madera Vivienda Unifamiliar</v>
      </c>
      <c r="E69" s="136" t="str">
        <f>VLOOKUP($B69,Carpintería!$A$6:$H$59,8,FALSE)</f>
        <v>m2</v>
      </c>
      <c r="F69" s="139">
        <f>VLOOKUP($B69,Carpintería!$A$6:$H$59,7,FALSE)</f>
        <v>44398.452191341537</v>
      </c>
    </row>
    <row r="70" spans="1:6" ht="12.75" customHeight="1" x14ac:dyDescent="0.25">
      <c r="A70" s="144">
        <v>66</v>
      </c>
      <c r="B70" s="136" t="s">
        <v>1028</v>
      </c>
      <c r="C70" s="137" t="str">
        <f>Carpintería!$B$4</f>
        <v>11 - Carpintería</v>
      </c>
      <c r="D70" s="138" t="str">
        <f>VLOOKUP($B70,Carpintería!$A$6:$H$59,2,FALSE)</f>
        <v>Metálica por edificio</v>
      </c>
      <c r="E70" s="136" t="str">
        <f>VLOOKUP($B70,Carpintería!$A$6:$H$59,8,FALSE)</f>
        <v>m2</v>
      </c>
      <c r="F70" s="139">
        <f>VLOOKUP($B70,Carpintería!$A$6:$H$59,7,FALSE)</f>
        <v>741805.51332168875</v>
      </c>
    </row>
    <row r="71" spans="1:6" ht="12.75" customHeight="1" x14ac:dyDescent="0.25">
      <c r="A71" s="144">
        <v>67</v>
      </c>
      <c r="B71" s="140" t="s">
        <v>1029</v>
      </c>
      <c r="C71" s="141" t="str">
        <f>Carpintería!$B$4</f>
        <v>11 - Carpintería</v>
      </c>
      <c r="D71" s="142" t="str">
        <f>VLOOKUP($B71,Carpintería!$A$6:$H$59,2,FALSE)</f>
        <v>Madera por edificio</v>
      </c>
      <c r="E71" s="140" t="str">
        <f>VLOOKUP($B71,Carpintería!$A$6:$H$59,8,FALSE)</f>
        <v>m2</v>
      </c>
      <c r="F71" s="143">
        <f>VLOOKUP($B71,Carpintería!$A$6:$H$59,7,FALSE)</f>
        <v>407169.39355053613</v>
      </c>
    </row>
    <row r="72" spans="1:6" ht="12.75" customHeight="1" x14ac:dyDescent="0.25">
      <c r="A72" s="144">
        <v>68</v>
      </c>
      <c r="B72" s="136" t="s">
        <v>1034</v>
      </c>
      <c r="C72" s="137" t="str">
        <f>'Inst. Sanitaria'!$B$6</f>
        <v>12.1 Instalación de Agua Caliente y Fría</v>
      </c>
      <c r="D72" s="138" t="str">
        <f>VLOOKUP($B72,'Inst. Sanitaria'!$A$8:$H$148,2,FALSE)</f>
        <v>Conexión agua p/vivienda unifamiliar</v>
      </c>
      <c r="E72" s="136" t="str">
        <f>VLOOKUP($B72,'Inst. Sanitaria'!$A$8:$H$148,8,FALSE)</f>
        <v>gl</v>
      </c>
      <c r="F72" s="139">
        <f>VLOOKUP($B72,'Inst. Sanitaria'!$A$8:$H$148,7,FALSE)</f>
        <v>16361.887820574735</v>
      </c>
    </row>
    <row r="73" spans="1:6" ht="12.75" customHeight="1" x14ac:dyDescent="0.25">
      <c r="A73" s="144">
        <v>69</v>
      </c>
      <c r="B73" s="140" t="s">
        <v>1035</v>
      </c>
      <c r="C73" s="141" t="str">
        <f>'Inst. Sanitaria'!$B$6</f>
        <v>12.1 Instalación de Agua Caliente y Fría</v>
      </c>
      <c r="D73" s="142" t="str">
        <f>VLOOKUP($B73,'Inst. Sanitaria'!$A$8:$H$148,2,FALSE)</f>
        <v>Vivienda unifamiliar sin conexión</v>
      </c>
      <c r="E73" s="140" t="str">
        <f>VLOOKUP($B73,'Inst. Sanitaria'!$A$8:$H$148,8,FALSE)</f>
        <v>gl</v>
      </c>
      <c r="F73" s="143">
        <f>VLOOKUP($B73,'Inst. Sanitaria'!$A$8:$H$148,7,FALSE)</f>
        <v>35089.586784955958</v>
      </c>
    </row>
    <row r="74" spans="1:6" ht="12.75" customHeight="1" x14ac:dyDescent="0.25">
      <c r="A74" s="144">
        <v>70</v>
      </c>
      <c r="B74" s="136" t="s">
        <v>1036</v>
      </c>
      <c r="C74" s="137" t="str">
        <f>'Inst. Sanitaria'!$B$6</f>
        <v>12.1 Instalación de Agua Caliente y Fría</v>
      </c>
      <c r="D74" s="138" t="str">
        <f>VLOOKUP($B74,'Inst. Sanitaria'!$A$8:$H$148,2,FALSE)</f>
        <v>vivienda unifamiliar con conexión</v>
      </c>
      <c r="E74" s="136" t="str">
        <f>VLOOKUP($B74,'Inst. Sanitaria'!$A$8:$H$148,8,FALSE)</f>
        <v>gl</v>
      </c>
      <c r="F74" s="139">
        <f>VLOOKUP($B74,'Inst. Sanitaria'!$A$8:$H$148,7,FALSE)</f>
        <v>51451.474605530697</v>
      </c>
    </row>
    <row r="75" spans="1:6" ht="12.75" customHeight="1" x14ac:dyDescent="0.25">
      <c r="A75" s="144">
        <v>71</v>
      </c>
      <c r="B75" s="140" t="s">
        <v>1037</v>
      </c>
      <c r="C75" s="141" t="str">
        <f>'Inst. Sanitaria'!$B$6</f>
        <v>12.1 Instalación de Agua Caliente y Fría</v>
      </c>
      <c r="D75" s="142" t="str">
        <f>VLOOKUP($B75,'Inst. Sanitaria'!$A$8:$H$148,2,FALSE)</f>
        <v>Vivienda colectiva sin conexión</v>
      </c>
      <c r="E75" s="140" t="str">
        <f>VLOOKUP($B75,'Inst. Sanitaria'!$A$8:$H$148,8,FALSE)</f>
        <v>gl</v>
      </c>
      <c r="F75" s="143">
        <f>VLOOKUP($B75,'Inst. Sanitaria'!$A$8:$H$148,7,FALSE)</f>
        <v>145068.58588373143</v>
      </c>
    </row>
    <row r="76" spans="1:6" ht="12.75" customHeight="1" x14ac:dyDescent="0.25">
      <c r="A76" s="144">
        <v>72</v>
      </c>
      <c r="B76" s="136" t="s">
        <v>1038</v>
      </c>
      <c r="C76" s="137" t="str">
        <f>'Inst. Sanitaria'!$B$64</f>
        <v>12.2 Artefactos Sanitarios y Grifería</v>
      </c>
      <c r="D76" s="138" t="str">
        <f>VLOOKUP($B76,'Inst. Sanitaria'!$A$8:$H$148,2,FALSE)</f>
        <v>Artefactos sanit. y grifer. Viv. Unifam.</v>
      </c>
      <c r="E76" s="136" t="str">
        <f>VLOOKUP($B76,'Inst. Sanitaria'!$A$8:$H$148,8,FALSE)</f>
        <v>gl</v>
      </c>
      <c r="F76" s="139">
        <f>VLOOKUP($B76,'Inst. Sanitaria'!$A$8:$H$148,7,FALSE)</f>
        <v>98936.757010458445</v>
      </c>
    </row>
    <row r="77" spans="1:6" ht="12.75" customHeight="1" x14ac:dyDescent="0.25">
      <c r="A77" s="144">
        <v>73</v>
      </c>
      <c r="B77" s="140" t="s">
        <v>1039</v>
      </c>
      <c r="C77" s="141" t="str">
        <f>'Inst. Sanitaria'!$B$64</f>
        <v>12.2 Artefactos Sanitarios y Grifería</v>
      </c>
      <c r="D77" s="142" t="str">
        <f>VLOOKUP($B77,'Inst. Sanitaria'!$A$8:$H$148,2,FALSE)</f>
        <v>Artefactos sanit. y grifer. Viv. Colectiva</v>
      </c>
      <c r="E77" s="140" t="str">
        <f>VLOOKUP($B77,'Inst. Sanitaria'!$A$8:$H$148,8,FALSE)</f>
        <v>gl</v>
      </c>
      <c r="F77" s="143">
        <f>VLOOKUP($B77,'Inst. Sanitaria'!$A$8:$H$148,7,FALSE)</f>
        <v>676167.87500149442</v>
      </c>
    </row>
    <row r="78" spans="1:6" ht="12.75" customHeight="1" x14ac:dyDescent="0.25">
      <c r="A78" s="144">
        <v>74</v>
      </c>
      <c r="B78" s="136" t="s">
        <v>1040</v>
      </c>
      <c r="C78" s="137" t="str">
        <f>'Inst. Sanitaria'!$B$88</f>
        <v>12.3 Desagües Cloacales y Pluviales</v>
      </c>
      <c r="D78" s="138" t="str">
        <f>VLOOKUP($B78,'Inst. Sanitaria'!$A$8:$H$148,2,FALSE)</f>
        <v>PVC vivienda indiv. S/ conexión a red</v>
      </c>
      <c r="E78" s="136" t="str">
        <f>VLOOKUP($B78,'Inst. Sanitaria'!$A$8:$H$148,8,FALSE)</f>
        <v>gl</v>
      </c>
      <c r="F78" s="139">
        <f>VLOOKUP($B78,'Inst. Sanitaria'!$A$8:$H$148,7,FALSE)</f>
        <v>68590.920719069298</v>
      </c>
    </row>
    <row r="79" spans="1:6" ht="12.75" customHeight="1" x14ac:dyDescent="0.25">
      <c r="A79" s="144">
        <v>75</v>
      </c>
      <c r="B79" s="140" t="s">
        <v>1042</v>
      </c>
      <c r="C79" s="141" t="str">
        <f>'Inst. Sanitaria'!$B$88</f>
        <v>12.3 Desagües Cloacales y Pluviales</v>
      </c>
      <c r="D79" s="142" t="str">
        <f>VLOOKUP($B79,'Inst. Sanitaria'!$A$8:$H$148,2,FALSE)</f>
        <v>PVC viv. Unifam. C/conexión a red</v>
      </c>
      <c r="E79" s="140" t="str">
        <f>VLOOKUP($B79,'Inst. Sanitaria'!$A$8:$H$148,8,FALSE)</f>
        <v>gl</v>
      </c>
      <c r="F79" s="143">
        <f>VLOOKUP($B79,'Inst. Sanitaria'!$A$8:$H$148,7,FALSE)</f>
        <v>87705.147832158429</v>
      </c>
    </row>
    <row r="80" spans="1:6" ht="12.75" customHeight="1" x14ac:dyDescent="0.25">
      <c r="A80" s="144">
        <v>76</v>
      </c>
      <c r="B80" s="136" t="s">
        <v>1044</v>
      </c>
      <c r="C80" s="137" t="str">
        <f>'Inst. Sanitaria'!$B$88</f>
        <v>12.3 Desagües Cloacales y Pluviales</v>
      </c>
      <c r="D80" s="138" t="str">
        <f>VLOOKUP($B80,'Inst. Sanitaria'!$A$8:$H$148,2,FALSE)</f>
        <v>PVC Vivienda Unifam. Conexión a red</v>
      </c>
      <c r="E80" s="136" t="str">
        <f>VLOOKUP($B80,'Inst. Sanitaria'!$A$8:$H$148,8,FALSE)</f>
        <v>gl</v>
      </c>
      <c r="F80" s="139">
        <f>VLOOKUP($B80,'Inst. Sanitaria'!$A$8:$H$148,7,FALSE)</f>
        <v>19114.227113089117</v>
      </c>
    </row>
    <row r="81" spans="1:6" ht="12.75" customHeight="1" x14ac:dyDescent="0.25">
      <c r="A81" s="144">
        <v>77</v>
      </c>
      <c r="B81" s="140" t="s">
        <v>1045</v>
      </c>
      <c r="C81" s="141" t="str">
        <f>'Inst. Sanitaria'!$B$88</f>
        <v>12.3 Desagües Cloacales y Pluviales</v>
      </c>
      <c r="D81" s="142" t="str">
        <f>VLOOKUP($B81,'Inst. Sanitaria'!$A$8:$H$148,2,FALSE)</f>
        <v>Pozo absorb. y cámara sep. Viv. unifam.</v>
      </c>
      <c r="E81" s="140" t="str">
        <f>VLOOKUP($B81,'Inst. Sanitaria'!$A$8:$H$148,8,FALSE)</f>
        <v>gl</v>
      </c>
      <c r="F81" s="143">
        <f>VLOOKUP($B81,'Inst. Sanitaria'!$A$8:$H$148,7,FALSE)</f>
        <v>102489.71057994</v>
      </c>
    </row>
    <row r="82" spans="1:6" ht="12.75" customHeight="1" x14ac:dyDescent="0.25">
      <c r="A82" s="144">
        <v>78</v>
      </c>
      <c r="B82" s="136" t="s">
        <v>1046</v>
      </c>
      <c r="C82" s="137" t="str">
        <f>'Inst. Sanitaria'!$B$88</f>
        <v>12.3 Desagües Cloacales y Pluviales</v>
      </c>
      <c r="D82" s="138" t="str">
        <f>VLOOKUP($B82,'Inst. Sanitaria'!$A$8:$H$148,2,FALSE)</f>
        <v>PVC Vivienda Colectiva. s/ conexión a red</v>
      </c>
      <c r="E82" s="136" t="str">
        <f>VLOOKUP($B82,'Inst. Sanitaria'!$A$8:$H$148,8,FALSE)</f>
        <v>gl</v>
      </c>
      <c r="F82" s="139">
        <f>VLOOKUP($B82,'Inst. Sanitaria'!$A$8:$H$148,7,FALSE)</f>
        <v>218236.65144956682</v>
      </c>
    </row>
    <row r="83" spans="1:6" ht="12.75" customHeight="1" x14ac:dyDescent="0.25">
      <c r="A83" s="144">
        <v>79</v>
      </c>
      <c r="B83" s="140" t="s">
        <v>1059</v>
      </c>
      <c r="C83" s="141" t="str">
        <f>'Ints. Gas'!$B$4</f>
        <v>13 - Instalación de Gas</v>
      </c>
      <c r="D83" s="142" t="str">
        <f>VLOOKUP($B83,'Ints. Gas'!$A$6:$H$78,2,FALSE)</f>
        <v>Epoxi Vivienda Unifamiliar p/gas envasado</v>
      </c>
      <c r="E83" s="140" t="str">
        <f>VLOOKUP($B83,'Ints. Gas'!$A$6:$H$78,8,FALSE)</f>
        <v>gl</v>
      </c>
      <c r="F83" s="143">
        <f>VLOOKUP($B83,'Ints. Gas'!$A$6:$H$78,7,FALSE)</f>
        <v>36118.444158500832</v>
      </c>
    </row>
    <row r="84" spans="1:6" ht="12.75" customHeight="1" x14ac:dyDescent="0.25">
      <c r="A84" s="144">
        <v>80</v>
      </c>
      <c r="B84" s="136" t="s">
        <v>1061</v>
      </c>
      <c r="C84" s="137" t="str">
        <f>'Ints. Gas'!$B$4</f>
        <v>13 - Instalación de Gas</v>
      </c>
      <c r="D84" s="138" t="str">
        <f>VLOOKUP($B84,'Ints. Gas'!$A$6:$H$78,2,FALSE)</f>
        <v>Epoxi Vivienda Unifamiliar a red</v>
      </c>
      <c r="E84" s="136" t="str">
        <f>VLOOKUP($B84,'Ints. Gas'!$A$6:$H$78,8,FALSE)</f>
        <v>gl</v>
      </c>
      <c r="F84" s="139">
        <f>VLOOKUP($B84,'Ints. Gas'!$A$6:$H$78,7,FALSE)</f>
        <v>43544.564571336829</v>
      </c>
    </row>
    <row r="85" spans="1:6" ht="12.75" customHeight="1" x14ac:dyDescent="0.25">
      <c r="A85" s="144">
        <v>81</v>
      </c>
      <c r="B85" s="140" t="s">
        <v>1065</v>
      </c>
      <c r="C85" s="141" t="str">
        <f>'Ints. Gas'!$B$4</f>
        <v>13 - Instalación de Gas</v>
      </c>
      <c r="D85" s="142" t="str">
        <f>VLOOKUP($B85,'Ints. Gas'!$A$6:$H$78,2,FALSE)</f>
        <v>Epoxi Vivienda Unifamiliar a red c/artefactos</v>
      </c>
      <c r="E85" s="140" t="str">
        <f>VLOOKUP($B85,'Ints. Gas'!$A$6:$H$78,8,FALSE)</f>
        <v>gl</v>
      </c>
      <c r="F85" s="143">
        <f>VLOOKUP($B85,'Ints. Gas'!$A$6:$H$78,7,FALSE)</f>
        <v>99453.142916860408</v>
      </c>
    </row>
    <row r="86" spans="1:6" ht="12.75" customHeight="1" x14ac:dyDescent="0.25">
      <c r="A86" s="144">
        <v>82</v>
      </c>
      <c r="B86" s="136" t="s">
        <v>1062</v>
      </c>
      <c r="C86" s="137" t="str">
        <f>'Ints. Gas'!$B$4</f>
        <v>13 - Instalación de Gas</v>
      </c>
      <c r="D86" s="138" t="str">
        <f>VLOOKUP($B86,'Ints. Gas'!$A$6:$H$78,2,FALSE)</f>
        <v>HºNº Vivienda colectiva</v>
      </c>
      <c r="E86" s="136" t="str">
        <f>VLOOKUP($B86,'Ints. Gas'!$A$6:$H$78,8,FALSE)</f>
        <v>gl</v>
      </c>
      <c r="F86" s="139">
        <f>VLOOKUP($B86,'Ints. Gas'!$A$6:$H$78,7,FALSE)</f>
        <v>561760.00793419499</v>
      </c>
    </row>
    <row r="87" spans="1:6" ht="12.75" customHeight="1" x14ac:dyDescent="0.25">
      <c r="A87" s="144">
        <v>83</v>
      </c>
      <c r="B87" s="140" t="s">
        <v>1063</v>
      </c>
      <c r="C87" s="141" t="str">
        <f>'Ints. Gas'!$B$4</f>
        <v>13 - Instalación de Gas</v>
      </c>
      <c r="D87" s="142" t="str">
        <f>VLOOKUP($B87,'Ints. Gas'!$A$6:$H$78,2,FALSE)</f>
        <v>Artefactos de gas y acces.</v>
      </c>
      <c r="E87" s="140" t="str">
        <f>VLOOKUP($B87,'Ints. Gas'!$A$6:$H$78,8,FALSE)</f>
        <v>gl</v>
      </c>
      <c r="F87" s="143">
        <f>VLOOKUP($B87,'Ints. Gas'!$A$6:$H$78,7,FALSE)</f>
        <v>55742.72679649623</v>
      </c>
    </row>
    <row r="88" spans="1:6" ht="12.75" customHeight="1" x14ac:dyDescent="0.25">
      <c r="A88" s="144">
        <v>84</v>
      </c>
      <c r="B88" s="136" t="s">
        <v>1070</v>
      </c>
      <c r="C88" s="137" t="str">
        <f>'Ints. Elect.'!$B$4</f>
        <v>14 - Instalación Eléctrica</v>
      </c>
      <c r="D88" s="138" t="str">
        <f>VLOOKUP($B88,'Ints. Elect.'!$A$6:$H$48,2,FALSE)</f>
        <v>Vivienda Unifamiliar 3 dormitorios</v>
      </c>
      <c r="E88" s="136" t="str">
        <f>VLOOKUP($B88,'Ints. Elect.'!$A$6:$H$48,8,FALSE)</f>
        <v>gl</v>
      </c>
      <c r="F88" s="139">
        <f>VLOOKUP($B88,'Ints. Elect.'!$A$6:$H$48,7,FALSE)</f>
        <v>68691.63527102521</v>
      </c>
    </row>
    <row r="89" spans="1:6" ht="12.75" customHeight="1" x14ac:dyDescent="0.25">
      <c r="A89" s="144">
        <v>85</v>
      </c>
      <c r="B89" s="140" t="s">
        <v>1071</v>
      </c>
      <c r="C89" s="141" t="str">
        <f>'Ints. Elect.'!$B$4</f>
        <v>14 - Instalación Eléctrica</v>
      </c>
      <c r="D89" s="142" t="str">
        <f>VLOOKUP($B89,'Ints. Elect.'!$A$6:$H$48,2,FALSE)</f>
        <v>Vivienda colectiva completa</v>
      </c>
      <c r="E89" s="140" t="str">
        <f>VLOOKUP($B89,'Ints. Elect.'!$A$6:$H$48,8,FALSE)</f>
        <v>gl</v>
      </c>
      <c r="F89" s="143">
        <f>VLOOKUP($B89,'Ints. Elect.'!$A$6:$H$48,7,FALSE)</f>
        <v>837112.3194023082</v>
      </c>
    </row>
    <row r="90" spans="1:6" ht="12.75" customHeight="1" x14ac:dyDescent="0.25">
      <c r="A90" s="144">
        <v>86</v>
      </c>
      <c r="B90" s="136" t="s">
        <v>1073</v>
      </c>
      <c r="C90" s="137" t="str">
        <f>'Ints. Elect.'!$B$4</f>
        <v>14 - Instalación Eléctrica</v>
      </c>
      <c r="D90" s="138" t="str">
        <f>VLOOKUP($B90,'Ints. Elect.'!$A$6:$H$48,2,FALSE)</f>
        <v>Vivienda Unifamiliar c/acomet. a pilar</v>
      </c>
      <c r="E90" s="136" t="str">
        <f>VLOOKUP($B90,'Ints. Elect.'!$A$6:$H$48,8,FALSE)</f>
        <v>gl</v>
      </c>
      <c r="F90" s="139">
        <f>VLOOKUP($B90,'Ints. Elect.'!$A$6:$H$48,7,FALSE)</f>
        <v>70158.386713743006</v>
      </c>
    </row>
    <row r="91" spans="1:6" ht="12.75" customHeight="1" x14ac:dyDescent="0.25">
      <c r="A91" s="144">
        <v>87</v>
      </c>
      <c r="B91" s="140" t="s">
        <v>1077</v>
      </c>
      <c r="C91" s="141" t="str">
        <f>Pintura!$B$4</f>
        <v>15 - Pintura</v>
      </c>
      <c r="D91" s="142" t="str">
        <f>VLOOKUP($B91,Pintura!$A$6:$H$81,2,FALSE)</f>
        <v>Pintura al látex</v>
      </c>
      <c r="E91" s="140" t="str">
        <f>VLOOKUP($B91,Pintura!$A$6:$H$81,8,FALSE)</f>
        <v>m2</v>
      </c>
      <c r="F91" s="143">
        <f>VLOOKUP($B91,Pintura!$A$6:$H$81,7,FALSE)</f>
        <v>458.53113706304168</v>
      </c>
    </row>
    <row r="92" spans="1:6" ht="12.75" customHeight="1" x14ac:dyDescent="0.25">
      <c r="A92" s="144">
        <v>88</v>
      </c>
      <c r="B92" s="136" t="s">
        <v>1078</v>
      </c>
      <c r="C92" s="137" t="str">
        <f>Pintura!$B$4</f>
        <v>15 - Pintura</v>
      </c>
      <c r="D92" s="138" t="str">
        <f>VLOOKUP($B92,Pintura!$A$6:$H$81,2,FALSE)</f>
        <v>Pintura a la cal</v>
      </c>
      <c r="E92" s="136" t="str">
        <f>VLOOKUP($B92,Pintura!$A$6:$H$81,8,FALSE)</f>
        <v>m2</v>
      </c>
      <c r="F92" s="139">
        <f>VLOOKUP($B92,Pintura!$A$6:$H$81,7,FALSE)</f>
        <v>103.27216627545273</v>
      </c>
    </row>
    <row r="93" spans="1:6" ht="12.75" customHeight="1" x14ac:dyDescent="0.25">
      <c r="A93" s="144">
        <v>89</v>
      </c>
      <c r="B93" s="140" t="s">
        <v>1079</v>
      </c>
      <c r="C93" s="141" t="str">
        <f>Pintura!$B$4</f>
        <v>15 - Pintura</v>
      </c>
      <c r="D93" s="142" t="str">
        <f>VLOOKUP($B93,Pintura!$A$6:$H$81,2,FALSE)</f>
        <v>Pintura al agua</v>
      </c>
      <c r="E93" s="140" t="str">
        <f>VLOOKUP($B93,Pintura!$A$6:$H$81,8,FALSE)</f>
        <v>m2</v>
      </c>
      <c r="F93" s="143">
        <f>VLOOKUP($B93,Pintura!$A$6:$H$81,7,FALSE)</f>
        <v>112.01603496730162</v>
      </c>
    </row>
    <row r="94" spans="1:6" ht="12.75" customHeight="1" x14ac:dyDescent="0.25">
      <c r="A94" s="144">
        <v>90</v>
      </c>
      <c r="B94" s="136" t="s">
        <v>1080</v>
      </c>
      <c r="C94" s="137" t="str">
        <f>Pintura!$B$4</f>
        <v>15 - Pintura</v>
      </c>
      <c r="D94" s="138" t="str">
        <f>VLOOKUP($B94,Pintura!$A$6:$H$81,2,FALSE)</f>
        <v>en carpintería metálica y de madera</v>
      </c>
      <c r="E94" s="136" t="str">
        <f>VLOOKUP($B94,Pintura!$A$6:$H$81,8,FALSE)</f>
        <v>m2</v>
      </c>
      <c r="F94" s="139">
        <f>VLOOKUP($B94,Pintura!$A$6:$H$81,7,FALSE)</f>
        <v>579.72267947709349</v>
      </c>
    </row>
    <row r="95" spans="1:6" ht="12.75" customHeight="1" x14ac:dyDescent="0.25">
      <c r="A95" s="144">
        <v>91</v>
      </c>
      <c r="B95" s="140" t="s">
        <v>1081</v>
      </c>
      <c r="C95" s="141" t="str">
        <f>Pintura!$B$4</f>
        <v>15 - Pintura</v>
      </c>
      <c r="D95" s="142" t="str">
        <f>VLOOKUP($B95,Pintura!$A$6:$H$81,2,FALSE)</f>
        <v>en carpintería de madera</v>
      </c>
      <c r="E95" s="140" t="str">
        <f>VLOOKUP($B95,Pintura!$A$6:$H$81,8,FALSE)</f>
        <v>m2</v>
      </c>
      <c r="F95" s="143">
        <f>VLOOKUP($B95,Pintura!$A$6:$H$81,7,FALSE)</f>
        <v>365.2884407270364</v>
      </c>
    </row>
    <row r="96" spans="1:6" ht="12.75" customHeight="1" x14ac:dyDescent="0.25">
      <c r="A96" s="144">
        <v>92</v>
      </c>
      <c r="B96" s="136" t="s">
        <v>1082</v>
      </c>
      <c r="C96" s="137" t="str">
        <f>Pintura!$B$4</f>
        <v>15 - Pintura</v>
      </c>
      <c r="D96" s="138" t="str">
        <f>VLOOKUP($B96,Pintura!$A$6:$H$81,2,FALSE)</f>
        <v>en carpintería metálica</v>
      </c>
      <c r="E96" s="136" t="str">
        <f>VLOOKUP($B96,Pintura!$A$6:$H$81,8,FALSE)</f>
        <v>m2</v>
      </c>
      <c r="F96" s="139">
        <f>VLOOKUP($B96,Pintura!$A$6:$H$81,7,FALSE)</f>
        <v>532.44329459633127</v>
      </c>
    </row>
    <row r="97" spans="1:6" ht="12.75" customHeight="1" x14ac:dyDescent="0.25">
      <c r="A97" s="144">
        <v>93</v>
      </c>
      <c r="B97" s="140" t="s">
        <v>1083</v>
      </c>
      <c r="C97" s="141" t="str">
        <f>Pintura!$B$4</f>
        <v>15 - Pintura</v>
      </c>
      <c r="D97" s="142" t="str">
        <f>VLOOKUP($B97,Pintura!$A$6:$H$81,2,FALSE)</f>
        <v>Pintura para ladrillo visto</v>
      </c>
      <c r="E97" s="140" t="str">
        <f>VLOOKUP($B97,Pintura!$A$6:$H$81,8,FALSE)</f>
        <v>m2</v>
      </c>
      <c r="F97" s="143">
        <f>VLOOKUP($B97,Pintura!$A$6:$H$81,7,FALSE)</f>
        <v>719.97015867661048</v>
      </c>
    </row>
    <row r="98" spans="1:6" ht="12.75" customHeight="1" x14ac:dyDescent="0.25">
      <c r="A98" s="144">
        <v>94</v>
      </c>
      <c r="B98" s="136" t="s">
        <v>1092</v>
      </c>
      <c r="C98" s="137" t="str">
        <f>Vidrios!$B$4</f>
        <v>16 - Vidrios</v>
      </c>
      <c r="D98" s="138" t="str">
        <f>VLOOKUP($B98,Vidrios!$A$6:$H$11,2,FALSE)</f>
        <v>Vidrios dobles transparentes</v>
      </c>
      <c r="E98" s="136" t="str">
        <f>VLOOKUP($B98,Vidrios!$A$6:$H$11,8,FALSE)</f>
        <v>m2</v>
      </c>
      <c r="F98" s="139">
        <f>VLOOKUP($B98,Vidrios!$A$6:$H$11,7,FALSE)</f>
        <v>1595.254741398044</v>
      </c>
    </row>
    <row r="99" spans="1:6" ht="12.75" customHeight="1" x14ac:dyDescent="0.25">
      <c r="A99" s="144">
        <v>95</v>
      </c>
      <c r="B99" s="140" t="s">
        <v>1095</v>
      </c>
      <c r="C99" s="141" t="str">
        <f>Varios!$B$4</f>
        <v>17 - Varios</v>
      </c>
      <c r="D99" s="142" t="str">
        <f>VLOOKUP($B99,Varios!$A$6:$H$117,2,FALSE)</f>
        <v>Cercos alambrado 4 hilos galvanizado</v>
      </c>
      <c r="E99" s="140" t="str">
        <f>VLOOKUP($B99,Varios!$A$6:$H$117,8,FALSE)</f>
        <v>m</v>
      </c>
      <c r="F99" s="143">
        <f>VLOOKUP($B99,Varios!$A$6:$H$117,7,FALSE)</f>
        <v>246.31484604920337</v>
      </c>
    </row>
    <row r="100" spans="1:6" ht="12.75" customHeight="1" x14ac:dyDescent="0.25">
      <c r="A100" s="144">
        <v>96</v>
      </c>
      <c r="B100" s="136" t="s">
        <v>1096</v>
      </c>
      <c r="C100" s="137" t="str">
        <f>Varios!$B$4</f>
        <v>17 - Varios</v>
      </c>
      <c r="D100" s="138" t="str">
        <f>VLOOKUP($B100,Varios!$A$6:$H$117,2,FALSE)</f>
        <v>Cercos mojón divisorio</v>
      </c>
      <c r="E100" s="136" t="str">
        <f>VLOOKUP($B100,Varios!$A$6:$H$117,8,FALSE)</f>
        <v>u</v>
      </c>
      <c r="F100" s="139">
        <f>VLOOKUP($B100,Varios!$A$6:$H$117,7,FALSE)</f>
        <v>2192.5054209851364</v>
      </c>
    </row>
    <row r="101" spans="1:6" ht="12.75" customHeight="1" x14ac:dyDescent="0.25">
      <c r="A101" s="144">
        <v>97</v>
      </c>
      <c r="B101" s="140" t="s">
        <v>1097</v>
      </c>
      <c r="C101" s="141" t="str">
        <f>Varios!$B$4</f>
        <v>17 - Varios</v>
      </c>
      <c r="D101" s="142" t="str">
        <f>VLOOKUP($B101,Varios!$A$6:$H$117,2,FALSE)</f>
        <v>Cerco olímpico alambre romboidal</v>
      </c>
      <c r="E101" s="140" t="str">
        <f>VLOOKUP($B101,Varios!$A$6:$H$117,8,FALSE)</f>
        <v>m</v>
      </c>
      <c r="F101" s="143">
        <f>VLOOKUP($B101,Varios!$A$6:$H$117,7,FALSE)</f>
        <v>3030.5341280599282</v>
      </c>
    </row>
    <row r="102" spans="1:6" ht="12.75" customHeight="1" x14ac:dyDescent="0.25">
      <c r="A102" s="144">
        <v>98</v>
      </c>
      <c r="B102" s="136" t="s">
        <v>1098</v>
      </c>
      <c r="C102" s="137" t="str">
        <f>Varios!$B$4</f>
        <v>17 - Varios</v>
      </c>
      <c r="D102" s="138" t="str">
        <f>VLOOKUP($B102,Varios!$A$6:$H$117,2,FALSE)</f>
        <v>Mesada de granito recons. c/bacha y pileta lavar</v>
      </c>
      <c r="E102" s="136" t="str">
        <f>VLOOKUP($B102,Varios!$A$6:$H$117,8,FALSE)</f>
        <v>gl</v>
      </c>
      <c r="F102" s="139">
        <f>VLOOKUP($B102,Varios!$A$6:$H$117,7,FALSE)</f>
        <v>12430.055599041461</v>
      </c>
    </row>
    <row r="103" spans="1:6" ht="12.75" customHeight="1" x14ac:dyDescent="0.25">
      <c r="A103" s="144">
        <v>99</v>
      </c>
      <c r="B103" s="140" t="s">
        <v>1099</v>
      </c>
      <c r="C103" s="141" t="str">
        <f>Varios!$B$4</f>
        <v>17 - Varios</v>
      </c>
      <c r="D103" s="142" t="str">
        <f>VLOOKUP($B103,Varios!$A$6:$H$117,2,FALSE)</f>
        <v>Forestación</v>
      </c>
      <c r="E103" s="140" t="str">
        <f>VLOOKUP($B103,Varios!$A$6:$H$117,8,FALSE)</f>
        <v>gl</v>
      </c>
      <c r="F103" s="143">
        <f>VLOOKUP($B103,Varios!$A$6:$H$117,7,FALSE)</f>
        <v>707.1583051452659</v>
      </c>
    </row>
    <row r="104" spans="1:6" ht="12.75" customHeight="1" x14ac:dyDescent="0.25">
      <c r="A104" s="144">
        <v>100</v>
      </c>
      <c r="B104" s="136" t="s">
        <v>1100</v>
      </c>
      <c r="C104" s="137" t="str">
        <f>Varios!$B$4</f>
        <v>17 - Varios</v>
      </c>
      <c r="D104" s="138" t="str">
        <f>VLOOKUP($B104,Varios!$A$6:$H$117,2,FALSE)</f>
        <v>Pérgolas</v>
      </c>
      <c r="E104" s="136" t="str">
        <f>VLOOKUP($B104,Varios!$A$6:$H$117,8,FALSE)</f>
        <v>gl</v>
      </c>
      <c r="F104" s="139">
        <f>VLOOKUP($B104,Varios!$A$6:$H$117,7,FALSE)</f>
        <v>19118.299581657855</v>
      </c>
    </row>
    <row r="105" spans="1:6" ht="12.75" customHeight="1" x14ac:dyDescent="0.25">
      <c r="A105" s="144">
        <v>101</v>
      </c>
      <c r="B105" s="140" t="s">
        <v>1101</v>
      </c>
      <c r="C105" s="141" t="str">
        <f>Varios!$B$4</f>
        <v>17 - Varios</v>
      </c>
      <c r="D105" s="142" t="str">
        <f>VLOOKUP($B105,Varios!$A$6:$H$117,2,FALSE)</f>
        <v>Limpieza final de obra</v>
      </c>
      <c r="E105" s="140" t="str">
        <f>VLOOKUP($B105,Varios!$A$6:$H$117,8,FALSE)</f>
        <v>m2</v>
      </c>
      <c r="F105" s="143">
        <f>VLOOKUP($B105,Varios!$A$6:$H$117,7,FALSE)</f>
        <v>63.912942557880797</v>
      </c>
    </row>
    <row r="106" spans="1:6" ht="12.75" customHeight="1" x14ac:dyDescent="0.25">
      <c r="A106" s="144">
        <v>102</v>
      </c>
      <c r="B106" s="136" t="s">
        <v>1102</v>
      </c>
      <c r="C106" s="137" t="str">
        <f>Varios!$B$4</f>
        <v>17 - Varios</v>
      </c>
      <c r="D106" s="138" t="str">
        <f>VLOOKUP($B106,Varios!$A$6:$H$117,2,FALSE)</f>
        <v>Documentación técnica</v>
      </c>
      <c r="E106" s="136" t="str">
        <f>VLOOKUP($B106,Varios!$A$6:$H$117,8,FALSE)</f>
        <v>u</v>
      </c>
      <c r="F106" s="139">
        <f>VLOOKUP($B106,Varios!$A$6:$H$117,7,FALSE)</f>
        <v>38081.481783851144</v>
      </c>
    </row>
    <row r="107" spans="1:6" ht="12.75" customHeight="1" x14ac:dyDescent="0.25">
      <c r="A107" s="144">
        <v>103</v>
      </c>
      <c r="B107" s="140" t="s">
        <v>1103</v>
      </c>
      <c r="C107" s="141" t="str">
        <f>Varios!$B$4</f>
        <v>17 - Varios</v>
      </c>
      <c r="D107" s="142" t="str">
        <f>VLOOKUP($B107,Varios!$A$6:$H$117,2,FALSE)</f>
        <v>Hormigón simple 350 kg</v>
      </c>
      <c r="E107" s="140" t="str">
        <f>VLOOKUP($B107,Varios!$A$6:$H$117,8,FALSE)</f>
        <v>m3</v>
      </c>
      <c r="F107" s="143">
        <f>VLOOKUP($B107,Varios!$A$6:$H$117,7,FALSE)</f>
        <v>10707.974049905135</v>
      </c>
    </row>
    <row r="108" spans="1:6" ht="12.75" customHeight="1" x14ac:dyDescent="0.25">
      <c r="A108" s="144">
        <v>104</v>
      </c>
      <c r="B108" s="136" t="s">
        <v>1104</v>
      </c>
      <c r="C108" s="137" t="str">
        <f>Varios!$B$4</f>
        <v>17 - Varios</v>
      </c>
      <c r="D108" s="138" t="str">
        <f>VLOOKUP($B108,Varios!$A$6:$H$117,2,FALSE)</f>
        <v>Instalación contra incendios edificios</v>
      </c>
      <c r="E108" s="136" t="str">
        <f>VLOOKUP($B108,Varios!$A$6:$H$117,8,FALSE)</f>
        <v>gl</v>
      </c>
      <c r="F108" s="139">
        <f>VLOOKUP($B108,Varios!$A$6:$H$117,7,FALSE)</f>
        <v>35324.344128477045</v>
      </c>
    </row>
    <row r="109" spans="1:6" ht="12.75" customHeight="1" x14ac:dyDescent="0.25">
      <c r="A109" s="144">
        <v>105</v>
      </c>
      <c r="B109" s="140" t="s">
        <v>1106</v>
      </c>
      <c r="C109" s="141" t="str">
        <f>Varios!$B$4</f>
        <v>17 - Varios</v>
      </c>
      <c r="D109" s="142" t="str">
        <f>VLOOKUP($B109,Varios!$A$6:$H$117,2,FALSE)</f>
        <v>Mesada de granito natural c/bacha</v>
      </c>
      <c r="E109" s="140" t="str">
        <f>VLOOKUP($B109,Varios!$A$6:$H$117,8,FALSE)</f>
        <v>gl</v>
      </c>
      <c r="F109" s="143">
        <f>VLOOKUP($B109,Varios!$A$6:$H$117,7,FALSE)</f>
        <v>17540.161268414446</v>
      </c>
    </row>
    <row r="110" spans="1:6" ht="12.75" customHeight="1" x14ac:dyDescent="0.25">
      <c r="A110" s="144">
        <v>106</v>
      </c>
      <c r="B110" s="136" t="s">
        <v>1117</v>
      </c>
      <c r="C110" s="137" t="str">
        <f>'Red Agua'!$B$4</f>
        <v>18 - Red de Agua</v>
      </c>
      <c r="D110" s="138" t="str">
        <f>VLOOKUP($B110,'Red Agua'!$A$6:$H$51,2,FALSE)</f>
        <v>PEAD  c/conexión hasta kit med</v>
      </c>
      <c r="E110" s="136" t="str">
        <f>VLOOKUP($B110,'Red Agua'!$A$6:$H$51,8,FALSE)</f>
        <v>m</v>
      </c>
      <c r="F110" s="139">
        <f>VLOOKUP($B110,'Red Agua'!$A$6:$H$51,7,FALSE)</f>
        <v>2792.8479923206241</v>
      </c>
    </row>
    <row r="111" spans="1:6" ht="12.75" customHeight="1" x14ac:dyDescent="0.25">
      <c r="A111" s="144">
        <v>107</v>
      </c>
      <c r="B111" s="140" t="s">
        <v>1119</v>
      </c>
      <c r="C111" s="141" t="str">
        <f>'Red Agua'!$B$4</f>
        <v>18 - Red de Agua</v>
      </c>
      <c r="D111" s="142" t="str">
        <f>VLOOKUP($B111,'Red Agua'!$A$6:$H$51,2,FALSE)</f>
        <v>PEAD  s/conexión*</v>
      </c>
      <c r="E111" s="140" t="str">
        <f>VLOOKUP($B111,'Red Agua'!$A$6:$H$51,8,FALSE)</f>
        <v>m</v>
      </c>
      <c r="F111" s="143">
        <f>VLOOKUP($B111,'Red Agua'!$A$6:$H$51,7,FALSE)</f>
        <v>2432.2084254090692</v>
      </c>
    </row>
    <row r="112" spans="1:6" ht="12.75" customHeight="1" x14ac:dyDescent="0.25">
      <c r="A112" s="144">
        <v>108</v>
      </c>
      <c r="B112" s="136" t="s">
        <v>1120</v>
      </c>
      <c r="C112" s="137" t="str">
        <f>'Red Agua'!$B$4</f>
        <v>18 - Red de Agua</v>
      </c>
      <c r="D112" s="138" t="str">
        <f>VLOOKUP($B112,'Red Agua'!$A$6:$H$51,2,FALSE)</f>
        <v>Comando y Equipo Bombeo</v>
      </c>
      <c r="E112" s="136" t="str">
        <f>VLOOKUP($B112,'Red Agua'!$A$6:$H$51,8,FALSE)</f>
        <v>gl</v>
      </c>
      <c r="F112" s="139">
        <f>VLOOKUP($B112,'Red Agua'!$A$6:$H$51,7,FALSE)</f>
        <v>1134602.5467782805</v>
      </c>
    </row>
    <row r="113" spans="1:7" ht="12.75" customHeight="1" x14ac:dyDescent="0.25">
      <c r="A113" s="144">
        <v>109</v>
      </c>
      <c r="B113" s="140" t="s">
        <v>1124</v>
      </c>
      <c r="C113" s="141" t="str">
        <f>'Red Cloaca'!$B$4</f>
        <v>19 - Red de Cloaca</v>
      </c>
      <c r="D113" s="142" t="str">
        <f>VLOOKUP($B113,'Red Cloaca'!$A$6:$H$33,2,FALSE)</f>
        <v>de PVC c/conexión</v>
      </c>
      <c r="E113" s="140" t="str">
        <f>VLOOKUP($B113,'Red Cloaca'!$A$6:$H$33,8,FALSE)</f>
        <v>m</v>
      </c>
      <c r="F113" s="143">
        <f>VLOOKUP($B113,'Red Cloaca'!$A$6:$H$33,7,FALSE)</f>
        <v>4930.8530439036904</v>
      </c>
    </row>
    <row r="114" spans="1:7" ht="12.75" customHeight="1" x14ac:dyDescent="0.25">
      <c r="A114" s="144">
        <v>110</v>
      </c>
      <c r="B114" s="136" t="s">
        <v>1126</v>
      </c>
      <c r="C114" s="137" t="str">
        <f>'Red Cloaca'!$B$4</f>
        <v>19 - Red de Cloaca</v>
      </c>
      <c r="D114" s="138" t="str">
        <f>VLOOKUP($B114,'Red Cloaca'!$A$6:$H$33,2,FALSE)</f>
        <v>de PVC s/conexión</v>
      </c>
      <c r="E114" s="136" t="str">
        <f>VLOOKUP($B114,'Red Cloaca'!$A$6:$H$33,8,FALSE)</f>
        <v>m</v>
      </c>
      <c r="F114" s="139">
        <f>VLOOKUP($B114,'Red Cloaca'!$A$6:$H$33,7,FALSE)</f>
        <v>3912.3656912519396</v>
      </c>
    </row>
    <row r="115" spans="1:7" ht="12.75" customHeight="1" x14ac:dyDescent="0.25">
      <c r="A115" s="144">
        <v>111</v>
      </c>
      <c r="B115" s="140" t="s">
        <v>1142</v>
      </c>
      <c r="C115" s="141" t="str">
        <f>'Red Gas'!$B$4</f>
        <v>20 - Red de Gas</v>
      </c>
      <c r="D115" s="142" t="str">
        <f>VLOOKUP($B115,'Red Gas'!$A$6:$H$15,2,FALSE)</f>
        <v>PEAD  varios Ø MM</v>
      </c>
      <c r="E115" s="140" t="str">
        <f>VLOOKUP($B115,'Red Gas'!$A$6:$H$15,8,FALSE)</f>
        <v>m</v>
      </c>
      <c r="F115" s="143">
        <f>VLOOKUP($B115,'Red Gas'!$A$6:$H$15,7,FALSE)</f>
        <v>1917.4628121327075</v>
      </c>
    </row>
    <row r="116" spans="1:7" ht="12.75" customHeight="1" x14ac:dyDescent="0.25">
      <c r="A116" s="144">
        <v>112</v>
      </c>
      <c r="B116" s="136" t="s">
        <v>1128</v>
      </c>
      <c r="C116" s="137" t="str">
        <f>'Red Elect'!$B$6</f>
        <v>21.1 S.E.T.A.</v>
      </c>
      <c r="D116" s="138" t="str">
        <f>VLOOKUP($B116,'Red Elect'!$A$8:$H$81,2,FALSE)</f>
        <v xml:space="preserve">Construcción de SETA 315 Kva. </v>
      </c>
      <c r="E116" s="136" t="str">
        <f>VLOOKUP($B116,'Red Elect'!$A$8:$H$81,8,FALSE)</f>
        <v>u</v>
      </c>
      <c r="F116" s="139">
        <f>VLOOKUP($B116,'Red Elect'!$A$8:$H$81,7,FALSE)</f>
        <v>1652659.5621033427</v>
      </c>
    </row>
    <row r="117" spans="1:7" ht="12.75" customHeight="1" x14ac:dyDescent="0.25">
      <c r="A117" s="144">
        <v>113</v>
      </c>
      <c r="B117" s="140" t="s">
        <v>1129</v>
      </c>
      <c r="C117" s="141" t="str">
        <f>'Red Elect'!$B$27</f>
        <v>21.2 RED DE MEDIA TENSION</v>
      </c>
      <c r="D117" s="142" t="str">
        <f>VLOOKUP($B117,'Red Elect'!$A$8:$H$81,2,FALSE)</f>
        <v>Tendido de Red Media Tensión</v>
      </c>
      <c r="E117" s="140" t="str">
        <f>VLOOKUP($B117,'Red Elect'!$A$8:$H$81,8,FALSE)</f>
        <v>gl</v>
      </c>
      <c r="F117" s="143">
        <f>VLOOKUP($B117,'Red Elect'!$A$8:$H$81,7,FALSE)</f>
        <v>247494.57035931179</v>
      </c>
    </row>
    <row r="118" spans="1:7" ht="12.75" customHeight="1" x14ac:dyDescent="0.25">
      <c r="A118" s="144">
        <v>114</v>
      </c>
      <c r="B118" s="136" t="s">
        <v>1130</v>
      </c>
      <c r="C118" s="137" t="str">
        <f>'Red Elect'!$B$47</f>
        <v>21.3 RED DE BAJA TENSION</v>
      </c>
      <c r="D118" s="138" t="str">
        <f>VLOOKUP($B118,'Red Elect'!$A$8:$H$81,2,FALSE)</f>
        <v>Tendido baja tensión</v>
      </c>
      <c r="E118" s="136" t="str">
        <f>VLOOKUP($B118,'Red Elect'!$A$8:$H$81,8,FALSE)</f>
        <v>gl</v>
      </c>
      <c r="F118" s="139">
        <f>VLOOKUP($B118,'Red Elect'!$A$8:$H$81,7,FALSE)</f>
        <v>186315.93740109418</v>
      </c>
    </row>
    <row r="119" spans="1:7" ht="12.75" customHeight="1" x14ac:dyDescent="0.25">
      <c r="A119" s="144">
        <v>115</v>
      </c>
      <c r="B119" s="140" t="s">
        <v>1131</v>
      </c>
      <c r="C119" s="141" t="str">
        <f>'Red Elect'!$B$70</f>
        <v>21.4 ALUMBRADO PUBLICO</v>
      </c>
      <c r="D119" s="142" t="str">
        <f>VLOOKUP($B119,'Red Elect'!$A$8:$H$81,2,FALSE)</f>
        <v>Alumbrado público p/barrios</v>
      </c>
      <c r="E119" s="140" t="str">
        <f>VLOOKUP($B119,'Red Elect'!$A$8:$H$81,8,FALSE)</f>
        <v>gl</v>
      </c>
      <c r="F119" s="143">
        <f>VLOOKUP($B119,'Red Elect'!$A$8:$H$81,7,FALSE)</f>
        <v>474308.29108672112</v>
      </c>
    </row>
    <row r="120" spans="1:7" ht="12.75" customHeight="1" x14ac:dyDescent="0.25">
      <c r="A120" s="144">
        <v>116</v>
      </c>
      <c r="B120" s="136" t="s">
        <v>1145</v>
      </c>
      <c r="C120" s="137" t="str">
        <f>'Red Vial'!$B$4</f>
        <v>22 - Red Vial</v>
      </c>
      <c r="D120" s="138" t="str">
        <f>VLOOKUP($B120,'Red Vial'!$A$6:$H$61,2,FALSE)</f>
        <v>Cordón cuneta de HºAº</v>
      </c>
      <c r="E120" s="136" t="str">
        <f>VLOOKUP($B120,'Red Vial'!$A$6:$H$61,8,FALSE)</f>
        <v>m</v>
      </c>
      <c r="F120" s="139">
        <f>VLOOKUP($B120,'Red Vial'!$A$6:$H$61,7,FALSE)</f>
        <v>1767.0354219158489</v>
      </c>
    </row>
    <row r="121" spans="1:7" ht="12.75" customHeight="1" x14ac:dyDescent="0.25">
      <c r="A121" s="144">
        <v>117</v>
      </c>
      <c r="B121" s="140" t="s">
        <v>1146</v>
      </c>
      <c r="C121" s="141" t="str">
        <f>'Red Vial'!$B$4</f>
        <v>22 - Red Vial</v>
      </c>
      <c r="D121" s="142" t="str">
        <f>VLOOKUP($B121,'Red Vial'!$A$6:$H$61,2,FALSE)</f>
        <v>Pavimento articulado c/sub-base</v>
      </c>
      <c r="E121" s="140" t="str">
        <f>VLOOKUP($B121,'Red Vial'!$A$6:$H$61,8,FALSE)</f>
        <v>m2</v>
      </c>
      <c r="F121" s="143">
        <f>VLOOKUP($B121,'Red Vial'!$A$6:$H$61,7,FALSE)</f>
        <v>1645.7945655157278</v>
      </c>
    </row>
    <row r="122" spans="1:7" ht="12.75" customHeight="1" x14ac:dyDescent="0.25">
      <c r="A122" s="144">
        <v>118</v>
      </c>
      <c r="B122" s="136" t="s">
        <v>1147</v>
      </c>
      <c r="C122" s="137" t="str">
        <f>'Red Vial'!$B$4</f>
        <v>22 - Red Vial</v>
      </c>
      <c r="D122" s="138" t="str">
        <f>VLOOKUP($B122,'Red Vial'!$A$6:$H$61,2,FALSE)</f>
        <v>Pavimento de hormigón e = 0.15</v>
      </c>
      <c r="E122" s="136" t="str">
        <f>VLOOKUP($B122,'Red Vial'!$A$6:$H$61,8,FALSE)</f>
        <v>m2</v>
      </c>
      <c r="F122" s="139">
        <f>VLOOKUP($B122,'Red Vial'!$A$6:$H$61,7,FALSE)</f>
        <v>2394.9260904053885</v>
      </c>
    </row>
    <row r="123" spans="1:7" ht="12.75" customHeight="1" x14ac:dyDescent="0.25">
      <c r="A123" s="144">
        <v>119</v>
      </c>
      <c r="B123" s="140" t="s">
        <v>1148</v>
      </c>
      <c r="C123" s="141" t="str">
        <f>'Red Vial'!$B$4</f>
        <v>22 - Red Vial</v>
      </c>
      <c r="D123" s="142" t="str">
        <f>VLOOKUP($B123,'Red Vial'!$A$6:$H$61,2,FALSE)</f>
        <v>Enripiado e = 10 cm</v>
      </c>
      <c r="E123" s="140" t="str">
        <f>VLOOKUP($B123,'Red Vial'!$A$6:$H$61,8,FALSE)</f>
        <v>m2</v>
      </c>
      <c r="F123" s="143">
        <f>VLOOKUP($B123,'Red Vial'!$A$6:$H$61,7,FALSE)</f>
        <v>432.15170615405725</v>
      </c>
    </row>
    <row r="124" spans="1:7" x14ac:dyDescent="0.25">
      <c r="A124" s="52"/>
      <c r="B124" s="52"/>
      <c r="C124" s="36"/>
      <c r="D124" s="53"/>
      <c r="E124" s="52"/>
      <c r="F124" s="56"/>
    </row>
    <row r="125" spans="1:7" x14ac:dyDescent="0.25">
      <c r="A125" s="52"/>
      <c r="B125" s="52"/>
      <c r="C125" s="36"/>
      <c r="D125" s="53"/>
      <c r="E125" s="52"/>
      <c r="F125" s="56"/>
      <c r="G125" s="56"/>
    </row>
    <row r="126" spans="1:7" s="55" customFormat="1" ht="18" customHeight="1" x14ac:dyDescent="0.2">
      <c r="A126" s="42" t="str">
        <f>Dolar!$B$4</f>
        <v>23 - Dólar</v>
      </c>
      <c r="B126" s="52"/>
      <c r="C126" s="53"/>
      <c r="D126" s="53"/>
      <c r="E126" s="54"/>
      <c r="F126" s="53"/>
      <c r="G126" s="53"/>
    </row>
    <row r="127" spans="1:7" s="55" customFormat="1" ht="27" customHeight="1" x14ac:dyDescent="0.2">
      <c r="A127" s="302" t="s">
        <v>906</v>
      </c>
      <c r="B127" s="302"/>
      <c r="C127" s="303" t="s">
        <v>2028</v>
      </c>
      <c r="D127" s="303"/>
      <c r="E127" s="305" t="s">
        <v>921</v>
      </c>
      <c r="F127" s="305"/>
      <c r="G127" s="305"/>
    </row>
    <row r="128" spans="1:7" x14ac:dyDescent="0.25">
      <c r="A128" s="300" t="s">
        <v>43</v>
      </c>
      <c r="B128" s="301"/>
      <c r="C128" s="36" t="str">
        <f>Dolar!$B$4</f>
        <v>23 - Dólar</v>
      </c>
      <c r="D128" s="62" t="str">
        <f>VLOOKUP($A128,Dolar!$B$8:$L$8,2,FALSE)</f>
        <v>COTIZACIÓN DÓLAR PROMED. MENSUAL</v>
      </c>
      <c r="E128" s="61" t="str">
        <f>VLOOKUP($A128,Dolar!$B$8:$L$8,10,FALSE)</f>
        <v>$</v>
      </c>
      <c r="F128" s="304">
        <f>VLOOKUP($A128,Dolar!$B$8:$L$8,11,FALSE)</f>
        <v>77.287499999999994</v>
      </c>
      <c r="G128" s="304"/>
    </row>
    <row r="129" spans="1:7" x14ac:dyDescent="0.25">
      <c r="A129" s="52"/>
      <c r="B129" s="61"/>
      <c r="C129" s="134"/>
      <c r="D129" s="62"/>
      <c r="E129" s="61"/>
      <c r="F129" s="53"/>
    </row>
    <row r="130" spans="1:7" x14ac:dyDescent="0.25">
      <c r="A130" s="52"/>
      <c r="B130" s="52"/>
      <c r="C130" s="36"/>
      <c r="D130" s="53"/>
      <c r="E130" s="52"/>
      <c r="F130" s="53"/>
    </row>
    <row r="131" spans="1:7" x14ac:dyDescent="0.25">
      <c r="A131" s="52"/>
      <c r="B131" s="52"/>
      <c r="C131" s="36"/>
      <c r="D131" s="53"/>
      <c r="E131" s="52"/>
      <c r="F131" s="53"/>
    </row>
    <row r="132" spans="1:7" ht="15.75" x14ac:dyDescent="0.25">
      <c r="A132" s="42" t="str">
        <f>Flete!B4</f>
        <v>24 - Flete carretero</v>
      </c>
      <c r="B132" s="52"/>
      <c r="C132" s="52"/>
      <c r="D132" s="53"/>
      <c r="E132" s="52"/>
      <c r="F132" s="54"/>
    </row>
    <row r="134" spans="1:7" x14ac:dyDescent="0.25">
      <c r="D134" s="242" t="s">
        <v>1162</v>
      </c>
      <c r="E134" s="287" t="s">
        <v>1163</v>
      </c>
      <c r="F134" s="242" t="s">
        <v>1162</v>
      </c>
      <c r="G134" s="287" t="s">
        <v>1163</v>
      </c>
    </row>
    <row r="135" spans="1:7" x14ac:dyDescent="0.25">
      <c r="D135" s="243">
        <v>10</v>
      </c>
      <c r="E135" s="107">
        <f>VLOOKUP($D135,Flete!$O$6:$AA$47,13,FALSE)</f>
        <v>51.963161551089776</v>
      </c>
      <c r="F135" s="243">
        <v>180</v>
      </c>
      <c r="G135" s="107">
        <f>VLOOKUP($F135,Flete!$O$6:$AA$47,13,FALSE)</f>
        <v>10.01238898253766</v>
      </c>
    </row>
    <row r="136" spans="1:7" x14ac:dyDescent="0.25">
      <c r="D136" s="243">
        <v>15</v>
      </c>
      <c r="E136" s="107">
        <f>VLOOKUP($D136,Flete!$O$6:$AA$47,13,FALSE)</f>
        <v>39.408048270972976</v>
      </c>
      <c r="F136" s="243">
        <v>190</v>
      </c>
      <c r="G136" s="107">
        <f>VLOOKUP($F136,Flete!$O$6:$AA$47,13,FALSE)</f>
        <v>9.9009333704605336</v>
      </c>
    </row>
    <row r="137" spans="1:7" x14ac:dyDescent="0.25">
      <c r="D137" s="243">
        <v>20</v>
      </c>
      <c r="E137" s="107">
        <f>VLOOKUP($D137,Flete!$O$6:$AA$47,13,FALSE)</f>
        <v>33.130491630914577</v>
      </c>
      <c r="F137" s="243">
        <v>200</v>
      </c>
      <c r="G137" s="107">
        <f>VLOOKUP($F137,Flete!$O$6:$AA$47,13,FALSE)</f>
        <v>9.8006233195911197</v>
      </c>
    </row>
    <row r="138" spans="1:7" x14ac:dyDescent="0.25">
      <c r="D138" s="243">
        <v>25</v>
      </c>
      <c r="E138" s="107">
        <f>VLOOKUP($D138,Flete!$O$6:$AA$47,13,FALSE)</f>
        <v>29.363957646879541</v>
      </c>
      <c r="F138" s="243">
        <v>210</v>
      </c>
      <c r="G138" s="107">
        <f>VLOOKUP($F138,Flete!$O$6:$AA$47,13,FALSE)</f>
        <v>9.7098666068997463</v>
      </c>
    </row>
    <row r="139" spans="1:7" x14ac:dyDescent="0.25">
      <c r="D139" s="243">
        <v>30</v>
      </c>
      <c r="E139" s="107">
        <f>VLOOKUP($D139,Flete!$O$6:$AA$47,13,FALSE)</f>
        <v>26.852934990856181</v>
      </c>
      <c r="F139" s="243">
        <v>220</v>
      </c>
      <c r="G139" s="107">
        <f>VLOOKUP($F139,Flete!$O$6:$AA$47,13,FALSE)</f>
        <v>9.6273605044530441</v>
      </c>
    </row>
    <row r="140" spans="1:7" x14ac:dyDescent="0.25">
      <c r="D140" s="243">
        <v>35</v>
      </c>
      <c r="E140" s="107">
        <f>VLOOKUP($D140,Flete!$O$6:$AA$47,13,FALSE)</f>
        <v>25.059347379410923</v>
      </c>
      <c r="F140" s="243">
        <v>230</v>
      </c>
      <c r="G140" s="107">
        <f>VLOOKUP($F140,Flete!$O$6:$AA$47,13,FALSE)</f>
        <v>9.5520288456973574</v>
      </c>
    </row>
    <row r="141" spans="1:7" x14ac:dyDescent="0.25">
      <c r="D141" s="243">
        <v>40</v>
      </c>
      <c r="E141" s="107">
        <f>VLOOKUP($D141,Flete!$O$6:$AA$47,13,FALSE)</f>
        <v>23.714156670826977</v>
      </c>
      <c r="F141" s="243">
        <v>240</v>
      </c>
      <c r="G141" s="107">
        <f>VLOOKUP($F141,Flete!$O$6:$AA$47,13,FALSE)</f>
        <v>9.4829748251713113</v>
      </c>
    </row>
    <row r="142" spans="1:7" x14ac:dyDescent="0.25">
      <c r="D142" s="243">
        <v>45</v>
      </c>
      <c r="E142" s="107">
        <f>VLOOKUP($D142,Flete!$O$6:$AA$47,13,FALSE)</f>
        <v>22.667897230817243</v>
      </c>
      <c r="F142" s="243">
        <v>250</v>
      </c>
      <c r="G142" s="107">
        <f>VLOOKUP($F142,Flete!$O$6:$AA$47,13,FALSE)</f>
        <v>9.41944512628735</v>
      </c>
    </row>
    <row r="143" spans="1:7" x14ac:dyDescent="0.25">
      <c r="D143" s="243">
        <v>50</v>
      </c>
      <c r="E143" s="107">
        <f>VLOOKUP($D143,Flete!$O$6:$AA$47,13,FALSE)</f>
        <v>21.830889678809459</v>
      </c>
      <c r="F143" s="243">
        <v>260</v>
      </c>
      <c r="G143" s="107">
        <f>VLOOKUP($F143,Flete!$O$6:$AA$47,13,FALSE)</f>
        <v>9.3608023273175416</v>
      </c>
    </row>
    <row r="144" spans="1:7" x14ac:dyDescent="0.25">
      <c r="D144" s="243">
        <v>60</v>
      </c>
      <c r="E144" s="107">
        <f>VLOOKUP($D144,Flete!$O$6:$AA$47,13,FALSE)</f>
        <v>14.700747099620184</v>
      </c>
      <c r="F144" s="243">
        <v>280</v>
      </c>
      <c r="G144" s="107">
        <f>VLOOKUP($F144,Flete!$O$6:$AA$47,13,FALSE)</f>
        <v>9.256083043442878</v>
      </c>
    </row>
    <row r="145" spans="4:7" x14ac:dyDescent="0.25">
      <c r="D145" s="243">
        <v>70</v>
      </c>
      <c r="E145" s="107">
        <f>VLOOKUP($D145,Flete!$O$6:$AA$47,13,FALSE)</f>
        <v>13.7527295389429</v>
      </c>
      <c r="F145" s="243">
        <v>300</v>
      </c>
      <c r="G145" s="107">
        <f>VLOOKUP($F145,Flete!$O$6:$AA$47,13,FALSE)</f>
        <v>9.1653263307515065</v>
      </c>
    </row>
    <row r="146" spans="4:7" x14ac:dyDescent="0.25">
      <c r="D146" s="243">
        <v>80</v>
      </c>
      <c r="E146" s="107">
        <f>VLOOKUP($D146,Flete!$O$6:$AA$47,13,FALSE)</f>
        <v>13.041716368434933</v>
      </c>
      <c r="F146" s="243">
        <v>320</v>
      </c>
      <c r="G146" s="107">
        <f>VLOOKUP($F146,Flete!$O$6:$AA$47,13,FALSE)</f>
        <v>9.0859142071465548</v>
      </c>
    </row>
    <row r="147" spans="4:7" x14ac:dyDescent="0.25">
      <c r="D147" s="243">
        <v>90</v>
      </c>
      <c r="E147" s="107">
        <f>VLOOKUP($D147,Flete!$O$6:$AA$47,13,FALSE)</f>
        <v>12.488706124706518</v>
      </c>
      <c r="F147" s="243">
        <v>340</v>
      </c>
      <c r="G147" s="107">
        <f>VLOOKUP($F147,Flete!$O$6:$AA$47,13,FALSE)</f>
        <v>9.0158446863186548</v>
      </c>
    </row>
    <row r="148" spans="4:7" x14ac:dyDescent="0.25">
      <c r="D148" s="243">
        <v>100</v>
      </c>
      <c r="E148" s="107">
        <f>VLOOKUP($D148,Flete!$O$6:$AA$47,13,FALSE)</f>
        <v>12.046297929723783</v>
      </c>
      <c r="F148" s="243">
        <v>360</v>
      </c>
      <c r="G148" s="107">
        <f>VLOOKUP($F148,Flete!$O$6:$AA$47,13,FALSE)</f>
        <v>8.9535606678049682</v>
      </c>
    </row>
    <row r="149" spans="4:7" x14ac:dyDescent="0.25">
      <c r="D149" s="243">
        <v>110</v>
      </c>
      <c r="E149" s="107">
        <f>VLOOKUP($D149,Flete!$O$6:$AA$47,13,FALSE)</f>
        <v>11.684327588374277</v>
      </c>
      <c r="F149" s="243">
        <v>380</v>
      </c>
      <c r="G149" s="107">
        <f>VLOOKUP($F149,Flete!$O$6:$AA$47,13,FALSE)</f>
        <v>8.8978328617664033</v>
      </c>
    </row>
    <row r="150" spans="4:7" x14ac:dyDescent="0.25">
      <c r="D150" s="243">
        <v>120</v>
      </c>
      <c r="E150" s="107">
        <f>VLOOKUP($D150,Flete!$O$6:$AA$47,13,FALSE)</f>
        <v>11.382685637249686</v>
      </c>
      <c r="F150" s="243">
        <v>400</v>
      </c>
      <c r="G150" s="107">
        <f>VLOOKUP($F150,Flete!$O$6:$AA$47,13,FALSE)</f>
        <v>8.8476778363316964</v>
      </c>
    </row>
    <row r="151" spans="4:7" x14ac:dyDescent="0.25">
      <c r="D151" s="243">
        <v>130</v>
      </c>
      <c r="E151" s="107">
        <f>VLOOKUP($D151,Flete!$O$6:$AA$47,13,FALSE)</f>
        <v>11.127450140144264</v>
      </c>
      <c r="F151" s="243">
        <v>420</v>
      </c>
      <c r="G151" s="107">
        <f>VLOOKUP($F151,Flete!$O$6:$AA$47,13,FALSE)</f>
        <v>8.8022994799860115</v>
      </c>
    </row>
    <row r="152" spans="4:7" x14ac:dyDescent="0.25">
      <c r="D152" s="243">
        <v>140</v>
      </c>
      <c r="E152" s="107">
        <f>VLOOKUP($D152,Flete!$O$6:$AA$47,13,FALSE)</f>
        <v>10.90867685691104</v>
      </c>
      <c r="F152" s="243">
        <v>440</v>
      </c>
      <c r="G152" s="107">
        <f>VLOOKUP($F152,Flete!$O$6:$AA$47,13,FALSE)</f>
        <v>8.7610464287626595</v>
      </c>
    </row>
    <row r="153" spans="4:7" x14ac:dyDescent="0.25">
      <c r="D153" s="243">
        <v>150</v>
      </c>
      <c r="E153" s="107">
        <f>VLOOKUP($D153,Flete!$O$6:$AA$47,13,FALSE)</f>
        <v>10.435920308430735</v>
      </c>
      <c r="F153" s="243">
        <v>460</v>
      </c>
      <c r="G153" s="107">
        <f>VLOOKUP($F153,Flete!$O$6:$AA$47,13,FALSE)</f>
        <v>8.7233805993848161</v>
      </c>
    </row>
    <row r="154" spans="4:7" x14ac:dyDescent="0.25">
      <c r="D154" s="243">
        <v>160</v>
      </c>
      <c r="E154" s="107">
        <f>VLOOKUP($D154,Flete!$O$6:$AA$47,13,FALSE)</f>
        <v>10.277096061220833</v>
      </c>
      <c r="F154" s="243">
        <v>480</v>
      </c>
      <c r="G154" s="107">
        <f>VLOOKUP($F154,Flete!$O$6:$AA$47,13,FALSE)</f>
        <v>8.6888535891217931</v>
      </c>
    </row>
    <row r="155" spans="4:7" x14ac:dyDescent="0.25">
      <c r="D155" s="244">
        <v>170</v>
      </c>
      <c r="E155" s="108">
        <f>VLOOKUP($D155,Flete!$O$6:$AA$47,13,FALSE)</f>
        <v>10.136957019565035</v>
      </c>
      <c r="F155" s="244">
        <v>500</v>
      </c>
      <c r="G155" s="108">
        <f>VLOOKUP($F155,Flete!$O$6:$AA$47,13,FALSE)</f>
        <v>8.6570887396798142</v>
      </c>
    </row>
  </sheetData>
  <mergeCells count="7">
    <mergeCell ref="A2:F2"/>
    <mergeCell ref="A3:F3"/>
    <mergeCell ref="A128:B128"/>
    <mergeCell ref="A127:B127"/>
    <mergeCell ref="C127:D127"/>
    <mergeCell ref="F128:G128"/>
    <mergeCell ref="E127:G127"/>
  </mergeCells>
  <pageMargins left="0.78740157480314965" right="0" top="0.74803149606299213" bottom="0.55118110236220474" header="0.31496062992125984" footer="0.31496062992125984"/>
  <pageSetup paperSize="9" scale="75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8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1069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1070</v>
      </c>
      <c r="B6" s="42" t="s">
        <v>1074</v>
      </c>
      <c r="C6" s="11"/>
      <c r="D6" s="45" t="s">
        <v>913</v>
      </c>
      <c r="E6" s="43" t="str">
        <f>A6</f>
        <v>0.63.00.A</v>
      </c>
      <c r="F6" s="45" t="s">
        <v>920</v>
      </c>
      <c r="G6" s="44">
        <f>SUM(G8:G17)</f>
        <v>68691.63527102521</v>
      </c>
      <c r="H6" s="8" t="s">
        <v>0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59</v>
      </c>
      <c r="B9" s="39" t="str">
        <f>VLOOKUP($A9,'PT ORGANISMOS'!$B$5:$H$1025,4,FALSE)</f>
        <v>el.072</v>
      </c>
      <c r="C9" s="7" t="str">
        <f>VLOOKUP($A9,'PT ORGANISMOS'!$B$5:$H$1025,3,FALSE)</f>
        <v>CAÑO SEMIPESADO 5/8" X 3 M.</v>
      </c>
      <c r="D9" s="8" t="str">
        <f>VLOOKUP($A9,'PT ORGANISMOS'!$B$5:$H$1025,7,FALSE)</f>
        <v>u</v>
      </c>
      <c r="E9" s="12">
        <v>63.72</v>
      </c>
      <c r="F9" s="22">
        <f>VLOOKUP($B9,IN_08_20!$B:$E,4,)</f>
        <v>501.46118646384684</v>
      </c>
      <c r="G9" s="13">
        <f>F9*E9</f>
        <v>31953.106801476319</v>
      </c>
      <c r="H9" s="8"/>
    </row>
    <row r="10" spans="1:9" s="2" customFormat="1" ht="13.5" customHeight="1" x14ac:dyDescent="0.25">
      <c r="A10" s="27">
        <v>58</v>
      </c>
      <c r="B10" s="39" t="str">
        <f>VLOOKUP($A10,'PT ORGANISMOS'!$B$5:$H$1025,4,FALSE)</f>
        <v>el.060</v>
      </c>
      <c r="C10" s="7" t="str">
        <f>VLOOKUP($A10,'PT ORGANISMOS'!$B$5:$H$1025,3,FALSE)</f>
        <v>CAJA RECTANGULAR 10 X 5 X 4.5</v>
      </c>
      <c r="D10" s="8" t="str">
        <f>VLOOKUP($A10,'PT ORGANISMOS'!$B$5:$H$1025,7,FALSE)</f>
        <v>u</v>
      </c>
      <c r="E10" s="12">
        <v>53.35</v>
      </c>
      <c r="F10" s="22">
        <f>VLOOKUP($B10,IN_08_20!$B:$E,4,)</f>
        <v>51.038937547570342</v>
      </c>
      <c r="G10" s="13">
        <f>F10*E10</f>
        <v>2722.9273181628778</v>
      </c>
      <c r="H10" s="8"/>
    </row>
    <row r="11" spans="1:9" s="2" customFormat="1" ht="13.5" customHeight="1" x14ac:dyDescent="0.25">
      <c r="A11" s="27">
        <v>61</v>
      </c>
      <c r="B11" s="39" t="str">
        <f>VLOOKUP($A11,'PT ORGANISMOS'!$B$5:$H$1025,4,FALSE)</f>
        <v>el.108</v>
      </c>
      <c r="C11" s="7" t="str">
        <f>VLOOKUP($A11,'PT ORGANISMOS'!$B$5:$H$1025,3,FALSE)</f>
        <v>LLAVE 1 PUNTO Y TOMA 10 A</v>
      </c>
      <c r="D11" s="8" t="str">
        <f>VLOOKUP($A11,'PT ORGANISMOS'!$B$5:$H$1025,7,FALSE)</f>
        <v>u</v>
      </c>
      <c r="E11" s="12">
        <v>13.73</v>
      </c>
      <c r="F11" s="22">
        <f>VLOOKUP($B11,IN_08_20!$B:$E,4,)</f>
        <v>243.90694302609677</v>
      </c>
      <c r="G11" s="13">
        <f>F11*E11</f>
        <v>3348.8423277483089</v>
      </c>
      <c r="H11" s="8"/>
    </row>
    <row r="12" spans="1:9" s="2" customFormat="1" ht="13.5" customHeight="1" x14ac:dyDescent="0.25">
      <c r="A12" s="27">
        <v>60</v>
      </c>
      <c r="B12" s="39" t="str">
        <f>VLOOKUP($A12,'PT ORGANISMOS'!$B$5:$H$1025,4,FALSE)</f>
        <v>el.100</v>
      </c>
      <c r="C12" s="7" t="str">
        <f>VLOOKUP($A12,'PT ORGANISMOS'!$B$5:$H$1025,3,FALSE)</f>
        <v>INTERRUPTOR TERMOMAGNÉTICO DIN 1X10 A</v>
      </c>
      <c r="D12" s="8" t="str">
        <f>VLOOKUP($A12,'PT ORGANISMOS'!$B$5:$H$1025,7,FALSE)</f>
        <v>u</v>
      </c>
      <c r="E12" s="12">
        <v>4.9000000000000004</v>
      </c>
      <c r="F12" s="22">
        <f>VLOOKUP($B12,IN_08_20!$B:$E,4,)</f>
        <v>276.97500274801274</v>
      </c>
      <c r="G12" s="13">
        <f>F12*E12</f>
        <v>1357.1775134652626</v>
      </c>
      <c r="H12" s="8"/>
    </row>
    <row r="13" spans="1:9" s="2" customFormat="1" ht="13.5" customHeight="1" x14ac:dyDescent="0.25">
      <c r="A13" s="27">
        <v>57</v>
      </c>
      <c r="B13" s="39" t="str">
        <f>VLOOKUP($A13,'PT ORGANISMOS'!$B$5:$H$1025,4,FALSE)</f>
        <v>el.023</v>
      </c>
      <c r="C13" s="7" t="str">
        <f>VLOOKUP($A13,'PT ORGANISMOS'!$B$5:$H$1025,3,FALSE)</f>
        <v>CABLE COBRE AISLADO 1 X 2.5 MM2.</v>
      </c>
      <c r="D13" s="8" t="str">
        <f>VLOOKUP($A13,'PT ORGANISMOS'!$B$5:$H$1025,7,FALSE)</f>
        <v>m</v>
      </c>
      <c r="E13" s="12">
        <v>132.75</v>
      </c>
      <c r="F13" s="22">
        <f>VLOOKUP($B13,IN_08_20!$B:$E,4,)</f>
        <v>64.884211731679713</v>
      </c>
      <c r="G13" s="13">
        <f>F13*E13</f>
        <v>8613.3791073804823</v>
      </c>
      <c r="H13" s="8"/>
    </row>
    <row r="14" spans="1:9" s="2" customFormat="1" ht="13.5" customHeight="1" x14ac:dyDescent="0.25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50</v>
      </c>
      <c r="F15" s="22">
        <f>VLOOKUP($B15,IN_08_20!$B:$E,4,)</f>
        <v>401.48517787878785</v>
      </c>
      <c r="G15" s="13">
        <f>F15*E15</f>
        <v>20074.258893939394</v>
      </c>
      <c r="H15" s="8"/>
    </row>
    <row r="16" spans="1:9" s="2" customFormat="1" ht="13.5" customHeight="1" x14ac:dyDescent="0.25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0.15</v>
      </c>
      <c r="F17" s="24">
        <f>VLOOKUP($B17,IN_08_20!$B:$E,4,)</f>
        <v>4146.2887256838385</v>
      </c>
      <c r="G17" s="17">
        <f>F17*E17</f>
        <v>621.9433088525758</v>
      </c>
      <c r="H17" s="15"/>
    </row>
    <row r="20" spans="1:8" s="2" customFormat="1" ht="15.75" x14ac:dyDescent="0.25">
      <c r="A20" s="50" t="s">
        <v>1071</v>
      </c>
      <c r="B20" s="42" t="s">
        <v>1072</v>
      </c>
      <c r="C20" s="11"/>
      <c r="D20" s="45" t="s">
        <v>913</v>
      </c>
      <c r="E20" s="43" t="str">
        <f>A20</f>
        <v>0.63.20.A</v>
      </c>
      <c r="F20" s="45" t="s">
        <v>920</v>
      </c>
      <c r="G20" s="44">
        <f>SUM(G22:G32)</f>
        <v>837112.3194023082</v>
      </c>
      <c r="H20" s="8" t="s">
        <v>0</v>
      </c>
    </row>
    <row r="21" spans="1:8" s="2" customFormat="1" ht="15" x14ac:dyDescent="0.2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 x14ac:dyDescent="0.25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 x14ac:dyDescent="0.25">
      <c r="A23" s="27">
        <v>59</v>
      </c>
      <c r="B23" s="39" t="str">
        <f>VLOOKUP($A23,'PT ORGANISMOS'!$B$5:$H$1025,4,FALSE)</f>
        <v>el.072</v>
      </c>
      <c r="C23" s="7" t="str">
        <f>VLOOKUP($A23,'PT ORGANISMOS'!$B$5:$H$1025,3,FALSE)</f>
        <v>CAÑO SEMIPESADO 5/8" X 3 M.</v>
      </c>
      <c r="D23" s="8" t="str">
        <f>VLOOKUP($A23,'PT ORGANISMOS'!$B$5:$H$1025,7,FALSE)</f>
        <v>u</v>
      </c>
      <c r="E23" s="12">
        <v>472.62</v>
      </c>
      <c r="F23" s="22">
        <f>VLOOKUP($B23,IN_08_20!$B:$E,4,)</f>
        <v>501.46118646384684</v>
      </c>
      <c r="G23" s="13">
        <f t="shared" ref="G23:G28" si="0">F23*E23</f>
        <v>237000.58594654329</v>
      </c>
      <c r="H23" s="8"/>
    </row>
    <row r="24" spans="1:8" s="2" customFormat="1" ht="13.5" customHeight="1" x14ac:dyDescent="0.25">
      <c r="A24" s="27">
        <v>58</v>
      </c>
      <c r="B24" s="39" t="str">
        <f>VLOOKUP($A24,'PT ORGANISMOS'!$B$5:$H$1025,4,FALSE)</f>
        <v>el.060</v>
      </c>
      <c r="C24" s="7" t="str">
        <f>VLOOKUP($A24,'PT ORGANISMOS'!$B$5:$H$1025,3,FALSE)</f>
        <v>CAJA RECTANGULAR 10 X 5 X 4.5</v>
      </c>
      <c r="D24" s="8" t="str">
        <f>VLOOKUP($A24,'PT ORGANISMOS'!$B$5:$H$1025,7,FALSE)</f>
        <v>u</v>
      </c>
      <c r="E24" s="32">
        <v>576.33199999999999</v>
      </c>
      <c r="F24" s="22">
        <f>VLOOKUP($B24,IN_08_20!$B:$E,4,)</f>
        <v>51.038937547570342</v>
      </c>
      <c r="G24" s="13">
        <f t="shared" si="0"/>
        <v>29415.372954666309</v>
      </c>
      <c r="H24" s="8"/>
    </row>
    <row r="25" spans="1:8" s="2" customFormat="1" ht="13.5" customHeight="1" x14ac:dyDescent="0.25">
      <c r="A25" s="27">
        <v>62</v>
      </c>
      <c r="B25" s="39" t="str">
        <f>VLOOKUP($A25,'PT ORGANISMOS'!$B$5:$H$1025,4,FALSE)</f>
        <v>el.149</v>
      </c>
      <c r="C25" s="7" t="str">
        <f>VLOOKUP($A25,'PT ORGANISMOS'!$B$5:$H$1025,3,FALSE)</f>
        <v>GABINETE COMPLETO P/ 12 MEDIDORES</v>
      </c>
      <c r="D25" s="8" t="str">
        <f>VLOOKUP($A25,'PT ORGANISMOS'!$B$5:$H$1025,7,FALSE)</f>
        <v>u</v>
      </c>
      <c r="E25" s="32">
        <v>1.742</v>
      </c>
      <c r="F25" s="22">
        <f>VLOOKUP($B25,IN_08_20!$B:$E,4,)</f>
        <v>96605.255086678866</v>
      </c>
      <c r="G25" s="13">
        <f t="shared" si="0"/>
        <v>168286.35436099459</v>
      </c>
      <c r="H25" s="8"/>
    </row>
    <row r="26" spans="1:8" s="2" customFormat="1" ht="13.5" customHeight="1" x14ac:dyDescent="0.25">
      <c r="A26" s="27">
        <v>61</v>
      </c>
      <c r="B26" s="39" t="str">
        <f>VLOOKUP($A26,'PT ORGANISMOS'!$B$5:$H$1025,4,FALSE)</f>
        <v>el.108</v>
      </c>
      <c r="C26" s="7" t="str">
        <f>VLOOKUP($A26,'PT ORGANISMOS'!$B$5:$H$1025,3,FALSE)</f>
        <v>LLAVE 1 PUNTO Y TOMA 10 A</v>
      </c>
      <c r="D26" s="8" t="str">
        <f>VLOOKUP($A26,'PT ORGANISMOS'!$B$5:$H$1025,7,FALSE)</f>
        <v>u</v>
      </c>
      <c r="E26" s="12">
        <v>146.85</v>
      </c>
      <c r="F26" s="22">
        <f>VLOOKUP($B26,IN_08_20!$B:$E,4,)</f>
        <v>243.90694302609677</v>
      </c>
      <c r="G26" s="13">
        <f t="shared" si="0"/>
        <v>35817.734583382306</v>
      </c>
      <c r="H26" s="8"/>
    </row>
    <row r="27" spans="1:8" s="2" customFormat="1" ht="13.5" customHeight="1" x14ac:dyDescent="0.25">
      <c r="A27" s="27">
        <v>60</v>
      </c>
      <c r="B27" s="39" t="str">
        <f>VLOOKUP($A27,'PT ORGANISMOS'!$B$5:$H$1025,4,FALSE)</f>
        <v>el.100</v>
      </c>
      <c r="C27" s="7" t="str">
        <f>VLOOKUP($A27,'PT ORGANISMOS'!$B$5:$H$1025,3,FALSE)</f>
        <v>INTERRUPTOR TERMOMAGNÉTICO DIN 1X10 A</v>
      </c>
      <c r="D27" s="8" t="str">
        <f>VLOOKUP($A27,'PT ORGANISMOS'!$B$5:$H$1025,7,FALSE)</f>
        <v>u</v>
      </c>
      <c r="E27" s="12">
        <v>373.02</v>
      </c>
      <c r="F27" s="22">
        <f>VLOOKUP($B27,IN_08_20!$B:$E,4,)</f>
        <v>276.97500274801274</v>
      </c>
      <c r="G27" s="13">
        <f t="shared" si="0"/>
        <v>103317.2155250637</v>
      </c>
      <c r="H27" s="8"/>
    </row>
    <row r="28" spans="1:8" s="2" customFormat="1" ht="13.5" customHeight="1" x14ac:dyDescent="0.25">
      <c r="A28" s="27">
        <v>57</v>
      </c>
      <c r="B28" s="39" t="str">
        <f>VLOOKUP($A28,'PT ORGANISMOS'!$B$5:$H$1025,4,FALSE)</f>
        <v>el.023</v>
      </c>
      <c r="C28" s="7" t="str">
        <f>VLOOKUP($A28,'PT ORGANISMOS'!$B$5:$H$1025,3,FALSE)</f>
        <v>CABLE COBRE AISLADO 1 X 2.5 MM2.</v>
      </c>
      <c r="D28" s="8" t="str">
        <f>VLOOKUP($A28,'PT ORGANISMOS'!$B$5:$H$1025,7,FALSE)</f>
        <v>m</v>
      </c>
      <c r="E28" s="32">
        <v>2082.3249999999998</v>
      </c>
      <c r="F28" s="22">
        <f>VLOOKUP($B28,IN_08_20!$B:$E,4,)</f>
        <v>64.884211731679713</v>
      </c>
      <c r="G28" s="13">
        <f t="shared" si="0"/>
        <v>135110.01619416993</v>
      </c>
      <c r="H28" s="8"/>
    </row>
    <row r="29" spans="1:8" s="2" customFormat="1" ht="13.5" customHeight="1" x14ac:dyDescent="0.25">
      <c r="A29" s="27"/>
      <c r="B29" s="35" t="s">
        <v>903</v>
      </c>
      <c r="C29" s="7"/>
      <c r="D29" s="8"/>
      <c r="E29" s="32"/>
      <c r="F29" s="22"/>
      <c r="G29" s="13"/>
      <c r="H29" s="8"/>
    </row>
    <row r="30" spans="1:8" s="2" customFormat="1" ht="13.5" customHeight="1" x14ac:dyDescent="0.25">
      <c r="A30" s="27">
        <v>203</v>
      </c>
      <c r="B30" s="39" t="str">
        <f>VLOOKUP($A30,'PT ORGANISMOS'!$B$5:$H$1025,4,FALSE)</f>
        <v>mo.007</v>
      </c>
      <c r="C30" s="7" t="str">
        <f>VLOOKUP($A30,'PT ORGANISMOS'!$B$5:$H$1025,3,FALSE)</f>
        <v>CUADRILLA TIPO U.G.A.T.S.</v>
      </c>
      <c r="D30" s="8" t="str">
        <f>VLOOKUP($A30,'PT ORGANISMOS'!$B$5:$H$1025,7,FALSE)</f>
        <v>h</v>
      </c>
      <c r="E30" s="32">
        <v>301.29899999999998</v>
      </c>
      <c r="F30" s="22">
        <f>VLOOKUP($B30,IN_08_20!$B:$E,4,)</f>
        <v>401.48517787878785</v>
      </c>
      <c r="G30" s="13">
        <f>F30*E30</f>
        <v>120967.0826097009</v>
      </c>
      <c r="H30" s="8"/>
    </row>
    <row r="31" spans="1:8" s="2" customFormat="1" ht="13.5" customHeight="1" x14ac:dyDescent="0.25">
      <c r="A31" s="27"/>
      <c r="B31" s="35" t="s">
        <v>904</v>
      </c>
      <c r="C31" s="7"/>
      <c r="D31" s="8"/>
      <c r="E31" s="32"/>
      <c r="F31" s="22"/>
      <c r="G31" s="13"/>
      <c r="H31" s="8"/>
    </row>
    <row r="32" spans="1:8" s="2" customFormat="1" ht="13.5" customHeight="1" x14ac:dyDescent="0.25">
      <c r="A32" s="30">
        <v>75</v>
      </c>
      <c r="B32" s="40" t="str">
        <f>VLOOKUP($A32,'PT ORGANISMOS'!$B$5:$H$1025,4,FALSE)</f>
        <v>eq.012</v>
      </c>
      <c r="C32" s="14" t="str">
        <f>VLOOKUP($A32,'PT ORGANISMOS'!$B$5:$H$1025,3,FALSE)</f>
        <v>CAMIÓN VOLCADOR 140 H.P.</v>
      </c>
      <c r="D32" s="15" t="str">
        <f>VLOOKUP($A32,'PT ORGANISMOS'!$B$5:$H$1025,7,FALSE)</f>
        <v>h</v>
      </c>
      <c r="E32" s="31">
        <v>1.736</v>
      </c>
      <c r="F32" s="24">
        <f>VLOOKUP($B32,IN_08_20!$B:$E,4,)</f>
        <v>4146.2887256838385</v>
      </c>
      <c r="G32" s="17">
        <f>F32*E32</f>
        <v>7197.9572277871439</v>
      </c>
      <c r="H32" s="15"/>
    </row>
    <row r="35" spans="1:8" s="2" customFormat="1" ht="15.75" x14ac:dyDescent="0.25">
      <c r="A35" s="50" t="s">
        <v>1073</v>
      </c>
      <c r="B35" s="42" t="s">
        <v>1075</v>
      </c>
      <c r="C35" s="11"/>
      <c r="D35" s="45" t="s">
        <v>913</v>
      </c>
      <c r="E35" s="43" t="str">
        <f>A35</f>
        <v>0.63.20.F</v>
      </c>
      <c r="F35" s="45" t="s">
        <v>920</v>
      </c>
      <c r="G35" s="44">
        <f>SUM(G37:G48)</f>
        <v>70158.386713743006</v>
      </c>
      <c r="H35" s="8" t="s">
        <v>0</v>
      </c>
    </row>
    <row r="36" spans="1:8" s="2" customFormat="1" ht="15" x14ac:dyDescent="0.25">
      <c r="A36" s="28"/>
      <c r="B36" s="34" t="s">
        <v>909</v>
      </c>
      <c r="C36" s="18"/>
      <c r="D36" s="19" t="s">
        <v>914</v>
      </c>
      <c r="E36" s="19" t="s">
        <v>910</v>
      </c>
      <c r="F36" s="20" t="s">
        <v>911</v>
      </c>
      <c r="G36" s="20" t="s">
        <v>912</v>
      </c>
      <c r="H36" s="18"/>
    </row>
    <row r="37" spans="1:8" s="2" customFormat="1" ht="13.5" customHeight="1" x14ac:dyDescent="0.25">
      <c r="A37" s="29"/>
      <c r="B37" s="46" t="s">
        <v>902</v>
      </c>
      <c r="C37" s="25"/>
      <c r="D37" s="41"/>
      <c r="E37" s="47"/>
      <c r="F37" s="48"/>
      <c r="G37" s="49"/>
      <c r="H37" s="41"/>
    </row>
    <row r="38" spans="1:8" s="2" customFormat="1" ht="13.5" customHeight="1" x14ac:dyDescent="0.25">
      <c r="A38" s="27">
        <v>55</v>
      </c>
      <c r="B38" s="39" t="str">
        <f>VLOOKUP($A38,'PT ORGANISMOS'!$B$5:$H$1025,4,FALSE)</f>
        <v>el.010</v>
      </c>
      <c r="C38" s="7" t="str">
        <f>VLOOKUP($A38,'PT ORGANISMOS'!$B$5:$H$1025,3,FALSE)</f>
        <v>PILAR Hº PREMOLDEADO DE LUZ SIMPLE MONOF.</v>
      </c>
      <c r="D38" s="8" t="str">
        <f>VLOOKUP($A38,'PT ORGANISMOS'!$B$5:$H$1025,7,FALSE)</f>
        <v>u</v>
      </c>
      <c r="E38" s="12">
        <v>1</v>
      </c>
      <c r="F38" s="22">
        <f>VLOOKUP($B38,IN_08_20!$B:$E,4,)</f>
        <v>5985.0866679379906</v>
      </c>
      <c r="G38" s="13">
        <f t="shared" ref="G38:G44" si="1">F38*E38</f>
        <v>5985.0866679379906</v>
      </c>
      <c r="H38" s="8"/>
    </row>
    <row r="39" spans="1:8" s="2" customFormat="1" ht="13.5" customHeight="1" x14ac:dyDescent="0.25">
      <c r="A39" s="27">
        <v>56</v>
      </c>
      <c r="B39" s="39" t="str">
        <f>VLOOKUP($A39,'PT ORGANISMOS'!$B$5:$H$1025,4,FALSE)</f>
        <v>el.020</v>
      </c>
      <c r="C39" s="7" t="str">
        <f>VLOOKUP($A39,'PT ORGANISMOS'!$B$5:$H$1025,3,FALSE)</f>
        <v>CAJA MEDIDOR 220V POLICARBONATO EDESA</v>
      </c>
      <c r="D39" s="8" t="str">
        <f>VLOOKUP($A39,'PT ORGANISMOS'!$B$5:$H$1025,7,FALSE)</f>
        <v>u</v>
      </c>
      <c r="E39" s="12">
        <v>3.6</v>
      </c>
      <c r="F39" s="22">
        <f>VLOOKUP($B39,IN_08_20!$B:$E,4,)</f>
        <v>1147.8537900038814</v>
      </c>
      <c r="G39" s="13">
        <f t="shared" si="1"/>
        <v>4132.2736440139734</v>
      </c>
      <c r="H39" s="8"/>
    </row>
    <row r="40" spans="1:8" s="2" customFormat="1" ht="13.5" customHeight="1" x14ac:dyDescent="0.25">
      <c r="A40" s="27">
        <v>58</v>
      </c>
      <c r="B40" s="39" t="str">
        <f>VLOOKUP($A40,'PT ORGANISMOS'!$B$5:$H$1025,4,FALSE)</f>
        <v>el.060</v>
      </c>
      <c r="C40" s="7" t="str">
        <f>VLOOKUP($A40,'PT ORGANISMOS'!$B$5:$H$1025,3,FALSE)</f>
        <v>CAJA RECTANGULAR 10 X 5 X 4.5</v>
      </c>
      <c r="D40" s="8" t="str">
        <f>VLOOKUP($A40,'PT ORGANISMOS'!$B$5:$H$1025,7,FALSE)</f>
        <v>u</v>
      </c>
      <c r="E40" s="12">
        <v>44</v>
      </c>
      <c r="F40" s="22">
        <f>VLOOKUP($B40,IN_08_20!$B:$E,4,)</f>
        <v>51.038937547570342</v>
      </c>
      <c r="G40" s="13">
        <f t="shared" si="1"/>
        <v>2245.713252093095</v>
      </c>
      <c r="H40" s="8"/>
    </row>
    <row r="41" spans="1:8" s="2" customFormat="1" ht="13.5" customHeight="1" x14ac:dyDescent="0.25">
      <c r="A41" s="27">
        <v>59</v>
      </c>
      <c r="B41" s="39" t="str">
        <f>VLOOKUP($A41,'PT ORGANISMOS'!$B$5:$H$1025,4,FALSE)</f>
        <v>el.072</v>
      </c>
      <c r="C41" s="7" t="str">
        <f>VLOOKUP($A41,'PT ORGANISMOS'!$B$5:$H$1025,3,FALSE)</f>
        <v>CAÑO SEMIPESADO 5/8" X 3 M.</v>
      </c>
      <c r="D41" s="8" t="str">
        <f>VLOOKUP($A41,'PT ORGANISMOS'!$B$5:$H$1025,7,FALSE)</f>
        <v>u</v>
      </c>
      <c r="E41" s="12">
        <v>33</v>
      </c>
      <c r="F41" s="22">
        <f>VLOOKUP($B41,IN_08_20!$B:$E,4,)</f>
        <v>501.46118646384684</v>
      </c>
      <c r="G41" s="13">
        <f t="shared" si="1"/>
        <v>16548.219153306945</v>
      </c>
      <c r="H41" s="8"/>
    </row>
    <row r="42" spans="1:8" s="2" customFormat="1" ht="13.5" customHeight="1" x14ac:dyDescent="0.25">
      <c r="A42" s="27">
        <v>61</v>
      </c>
      <c r="B42" s="39" t="str">
        <f>VLOOKUP($A42,'PT ORGANISMOS'!$B$5:$H$1025,4,FALSE)</f>
        <v>el.108</v>
      </c>
      <c r="C42" s="7" t="str">
        <f>VLOOKUP($A42,'PT ORGANISMOS'!$B$5:$H$1025,3,FALSE)</f>
        <v>LLAVE 1 PUNTO Y TOMA 10 A</v>
      </c>
      <c r="D42" s="8" t="str">
        <f>VLOOKUP($A42,'PT ORGANISMOS'!$B$5:$H$1025,7,FALSE)</f>
        <v>u</v>
      </c>
      <c r="E42" s="12">
        <v>21.36</v>
      </c>
      <c r="F42" s="22">
        <f>VLOOKUP($B42,IN_08_20!$B:$E,4,)</f>
        <v>243.90694302609677</v>
      </c>
      <c r="G42" s="13">
        <f t="shared" si="1"/>
        <v>5209.8523030374272</v>
      </c>
      <c r="H42" s="8"/>
    </row>
    <row r="43" spans="1:8" s="2" customFormat="1" ht="13.5" customHeight="1" x14ac:dyDescent="0.25">
      <c r="A43" s="27">
        <v>60</v>
      </c>
      <c r="B43" s="39" t="str">
        <f>VLOOKUP($A43,'PT ORGANISMOS'!$B$5:$H$1025,4,FALSE)</f>
        <v>el.100</v>
      </c>
      <c r="C43" s="7" t="str">
        <f>VLOOKUP($A43,'PT ORGANISMOS'!$B$5:$H$1025,3,FALSE)</f>
        <v>INTERRUPTOR TERMOMAGNÉTICO DIN 1X10 A</v>
      </c>
      <c r="D43" s="8" t="str">
        <f>VLOOKUP($A43,'PT ORGANISMOS'!$B$5:$H$1025,7,FALSE)</f>
        <v>u</v>
      </c>
      <c r="E43" s="12">
        <v>25.39</v>
      </c>
      <c r="F43" s="22">
        <f>VLOOKUP($B43,IN_08_20!$B:$E,4,)</f>
        <v>276.97500274801274</v>
      </c>
      <c r="G43" s="13">
        <f t="shared" si="1"/>
        <v>7032.3953197720439</v>
      </c>
      <c r="H43" s="8"/>
    </row>
    <row r="44" spans="1:8" s="2" customFormat="1" ht="13.5" customHeight="1" x14ac:dyDescent="0.25">
      <c r="A44" s="27">
        <v>57</v>
      </c>
      <c r="B44" s="39" t="str">
        <f>VLOOKUP($A44,'PT ORGANISMOS'!$B$5:$H$1025,4,FALSE)</f>
        <v>el.023</v>
      </c>
      <c r="C44" s="7" t="str">
        <f>VLOOKUP($A44,'PT ORGANISMOS'!$B$5:$H$1025,3,FALSE)</f>
        <v>CABLE COBRE AISLADO 1 X 2.5 MM2.</v>
      </c>
      <c r="D44" s="8" t="str">
        <f>VLOOKUP($A44,'PT ORGANISMOS'!$B$5:$H$1025,7,FALSE)</f>
        <v>m</v>
      </c>
      <c r="E44" s="12">
        <v>174.36</v>
      </c>
      <c r="F44" s="22">
        <f>VLOOKUP($B44,IN_08_20!$B:$E,4,)</f>
        <v>64.884211731679713</v>
      </c>
      <c r="G44" s="13">
        <f t="shared" si="1"/>
        <v>11313.211157535676</v>
      </c>
      <c r="H44" s="8"/>
    </row>
    <row r="45" spans="1:8" s="2" customFormat="1" ht="13.5" customHeight="1" x14ac:dyDescent="0.25">
      <c r="A45" s="27"/>
      <c r="B45" s="35" t="s">
        <v>903</v>
      </c>
      <c r="C45" s="7"/>
      <c r="D45" s="8"/>
      <c r="E45" s="32"/>
      <c r="F45" s="22"/>
      <c r="G45" s="13"/>
      <c r="H45" s="8"/>
    </row>
    <row r="46" spans="1:8" s="2" customFormat="1" ht="13.5" customHeight="1" x14ac:dyDescent="0.25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12">
        <v>42</v>
      </c>
      <c r="F46" s="22">
        <f>VLOOKUP($B46,IN_08_20!$B:$E,4,)</f>
        <v>401.48517787878785</v>
      </c>
      <c r="G46" s="13">
        <f>F46*E46</f>
        <v>16862.37747090909</v>
      </c>
      <c r="H46" s="8"/>
    </row>
    <row r="47" spans="1:8" s="2" customFormat="1" ht="13.5" customHeight="1" x14ac:dyDescent="0.25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 x14ac:dyDescent="0.25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16">
        <v>0.2</v>
      </c>
      <c r="F48" s="24">
        <f>VLOOKUP($B48,IN_08_20!$B:$E,4,)</f>
        <v>4146.2887256838385</v>
      </c>
      <c r="G48" s="17">
        <f>F48*E48</f>
        <v>829.25774513676777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81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1076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1077</v>
      </c>
      <c r="B6" s="42" t="s">
        <v>1084</v>
      </c>
      <c r="C6" s="11"/>
      <c r="D6" s="45" t="s">
        <v>913</v>
      </c>
      <c r="E6" s="43" t="str">
        <f>A6</f>
        <v>0.72.00.A</v>
      </c>
      <c r="F6" s="45" t="s">
        <v>920</v>
      </c>
      <c r="G6" s="44">
        <f>SUM(G8:G15)</f>
        <v>458.53113706304168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215</v>
      </c>
      <c r="B9" s="39" t="str">
        <f>VLOOKUP($A9,'PT ORGANISMOS'!$B$5:$H$1025,4,FALSE)</f>
        <v>pi.018</v>
      </c>
      <c r="C9" s="7" t="str">
        <f>VLOOKUP($A9,'PT ORGANISMOS'!$B$5:$H$1025,3,FALSE)</f>
        <v>PINTURA AL LATEX - LATA 20 LTS, EXTERIOR</v>
      </c>
      <c r="D9" s="8" t="str">
        <f>VLOOKUP($A9,'PT ORGANISMOS'!$B$5:$H$1025,7,FALSE)</f>
        <v>u</v>
      </c>
      <c r="E9" s="12">
        <v>1.2500000000000001E-2</v>
      </c>
      <c r="F9" s="22">
        <f>VLOOKUP($B9,IN_08_20!$B:$E,4,)</f>
        <v>7926.148959260483</v>
      </c>
      <c r="G9" s="13">
        <f>F9*E9</f>
        <v>99.076861990756043</v>
      </c>
      <c r="H9" s="8"/>
    </row>
    <row r="10" spans="1:9" s="2" customFormat="1" ht="13.5" customHeight="1" x14ac:dyDescent="0.25">
      <c r="A10" s="27">
        <v>220</v>
      </c>
      <c r="B10" s="39" t="str">
        <f>VLOOKUP($A10,'PT ORGANISMOS'!$B$5:$H$1025,4,FALSE)</f>
        <v>pi.030</v>
      </c>
      <c r="C10" s="7" t="str">
        <f>VLOOKUP($A10,'PT ORGANISMOS'!$B$5:$H$1025,3,FALSE)</f>
        <v>FIJADOR AL AGUA</v>
      </c>
      <c r="D10" s="8" t="str">
        <f>VLOOKUP($A10,'PT ORGANISMOS'!$B$5:$H$1025,7,FALSE)</f>
        <v>l</v>
      </c>
      <c r="E10" s="32">
        <v>6.7000000000000004E-2</v>
      </c>
      <c r="F10" s="22">
        <f>VLOOKUP($B10,IN_08_20!$B:$E,4,)</f>
        <v>448.96617687151343</v>
      </c>
      <c r="G10" s="13">
        <f>F10*E10</f>
        <v>30.0807338503914</v>
      </c>
      <c r="H10" s="8"/>
    </row>
    <row r="11" spans="1:9" s="2" customFormat="1" ht="13.5" customHeight="1" x14ac:dyDescent="0.25">
      <c r="A11" s="27">
        <v>217</v>
      </c>
      <c r="B11" s="39" t="str">
        <f>VLOOKUP($A11,'PT ORGANISMOS'!$B$5:$H$1025,4,FALSE)</f>
        <v>pi.020</v>
      </c>
      <c r="C11" s="7" t="str">
        <f>VLOOKUP($A11,'PT ORGANISMOS'!$B$5:$H$1025,3,FALSE)</f>
        <v>ENDUÍDO PLÁSTICO</v>
      </c>
      <c r="D11" s="8" t="str">
        <f>VLOOKUP($A11,'PT ORGANISMOS'!$B$5:$H$1025,7,FALSE)</f>
        <v>l</v>
      </c>
      <c r="E11" s="12">
        <v>0.34</v>
      </c>
      <c r="F11" s="22">
        <f>VLOOKUP($B11,IN_08_20!$B:$E,4,)</f>
        <v>434.59720909992541</v>
      </c>
      <c r="G11" s="13">
        <f>F11*E11</f>
        <v>147.76305109397464</v>
      </c>
      <c r="H11" s="8"/>
    </row>
    <row r="12" spans="1:9" s="2" customFormat="1" ht="13.5" customHeight="1" x14ac:dyDescent="0.25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 x14ac:dyDescent="0.25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0.5</v>
      </c>
      <c r="F13" s="22">
        <f>VLOOKUP($B13,IN_08_20!$B:$E,4,)</f>
        <v>350.78211407878774</v>
      </c>
      <c r="G13" s="13">
        <f>F13*E13</f>
        <v>175.39105703939387</v>
      </c>
      <c r="H13" s="8"/>
    </row>
    <row r="14" spans="1:9" s="2" customFormat="1" ht="13.5" customHeight="1" x14ac:dyDescent="0.25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30">
        <v>75</v>
      </c>
      <c r="B15" s="40" t="str">
        <f>VLOOKUP($A15,'PT ORGANISMOS'!$B$5:$H$1025,4,FALSE)</f>
        <v>eq.012</v>
      </c>
      <c r="C15" s="14" t="str">
        <f>VLOOKUP($A15,'PT ORGANISMOS'!$B$5:$H$1025,3,FALSE)</f>
        <v>CAMIÓN VOLCADOR 140 H.P.</v>
      </c>
      <c r="D15" s="15" t="str">
        <f>VLOOKUP($A15,'PT ORGANISMOS'!$B$5:$H$1025,7,FALSE)</f>
        <v>h</v>
      </c>
      <c r="E15" s="72">
        <v>1.5E-3</v>
      </c>
      <c r="F15" s="24">
        <f>VLOOKUP($B15,IN_08_20!$B:$E,4,)</f>
        <v>4146.2887256838385</v>
      </c>
      <c r="G15" s="17">
        <f>F15*E15</f>
        <v>6.2194330885257578</v>
      </c>
      <c r="H15" s="15"/>
    </row>
    <row r="18" spans="1:8" s="2" customFormat="1" ht="15.75" x14ac:dyDescent="0.25">
      <c r="A18" s="50" t="s">
        <v>1078</v>
      </c>
      <c r="B18" s="42" t="s">
        <v>1085</v>
      </c>
      <c r="C18" s="11"/>
      <c r="D18" s="45" t="s">
        <v>913</v>
      </c>
      <c r="E18" s="43" t="str">
        <f>A18</f>
        <v>0.72.20.A</v>
      </c>
      <c r="F18" s="45" t="s">
        <v>920</v>
      </c>
      <c r="G18" s="44">
        <f>SUM(G20:G26)</f>
        <v>103.27216627545273</v>
      </c>
      <c r="H18" s="8" t="s">
        <v>3</v>
      </c>
    </row>
    <row r="19" spans="1:8" s="2" customFormat="1" ht="15" x14ac:dyDescent="0.2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 x14ac:dyDescent="0.25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 x14ac:dyDescent="0.25">
      <c r="A21" s="27">
        <v>220</v>
      </c>
      <c r="B21" s="39" t="str">
        <f>VLOOKUP($A21,'PT ORGANISMOS'!$B$5:$H$1025,4,FALSE)</f>
        <v>pi.030</v>
      </c>
      <c r="C21" s="7" t="str">
        <f>VLOOKUP($A21,'PT ORGANISMOS'!$B$5:$H$1025,3,FALSE)</f>
        <v>FIJADOR AL AGUA</v>
      </c>
      <c r="D21" s="8" t="str">
        <f>VLOOKUP($A21,'PT ORGANISMOS'!$B$5:$H$1025,7,FALSE)</f>
        <v>l</v>
      </c>
      <c r="E21" s="12">
        <v>0.02</v>
      </c>
      <c r="F21" s="22">
        <f>VLOOKUP($B21,IN_08_20!$B:$E,4,)</f>
        <v>448.96617687151343</v>
      </c>
      <c r="G21" s="13">
        <f>F21*E21</f>
        <v>8.9793235374302682</v>
      </c>
      <c r="H21" s="8"/>
    </row>
    <row r="22" spans="1:8" s="2" customFormat="1" ht="13.5" customHeight="1" x14ac:dyDescent="0.25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0.3</v>
      </c>
      <c r="F22" s="22">
        <f>VLOOKUP($B22,IN_08_20!$B:$E,4,)</f>
        <v>15.080566184945388</v>
      </c>
      <c r="G22" s="13">
        <f>F22*E22</f>
        <v>4.5241698554836161</v>
      </c>
      <c r="H22" s="8"/>
    </row>
    <row r="23" spans="1:8" s="2" customFormat="1" ht="13.5" customHeight="1" x14ac:dyDescent="0.25">
      <c r="A23" s="27"/>
      <c r="B23" s="35" t="s">
        <v>903</v>
      </c>
      <c r="C23" s="7"/>
      <c r="D23" s="8"/>
      <c r="E23" s="12"/>
      <c r="F23" s="22"/>
      <c r="G23" s="13"/>
      <c r="H23" s="8"/>
    </row>
    <row r="24" spans="1:8" s="2" customFormat="1" ht="13.5" customHeight="1" x14ac:dyDescent="0.25">
      <c r="A24" s="27">
        <v>202</v>
      </c>
      <c r="B24" s="39" t="str">
        <f>VLOOKUP($A24,'PT ORGANISMOS'!$B$5:$H$1025,4,FALSE)</f>
        <v>mo.006</v>
      </c>
      <c r="C24" s="7" t="str">
        <f>VLOOKUP($A24,'PT ORGANISMOS'!$B$5:$H$1025,3,FALSE)</f>
        <v>CUADRILLA TIPO UOCRA</v>
      </c>
      <c r="D24" s="8" t="str">
        <f>VLOOKUP($A24,'PT ORGANISMOS'!$B$5:$H$1025,7,FALSE)</f>
        <v>h</v>
      </c>
      <c r="E24" s="12">
        <v>0.25</v>
      </c>
      <c r="F24" s="22">
        <f>VLOOKUP($B24,IN_08_20!$B:$E,4,)</f>
        <v>350.78211407878774</v>
      </c>
      <c r="G24" s="13">
        <f>F24*E24</f>
        <v>87.695528519696936</v>
      </c>
      <c r="H24" s="8"/>
    </row>
    <row r="25" spans="1:8" s="2" customFormat="1" ht="13.5" customHeight="1" x14ac:dyDescent="0.25">
      <c r="A25" s="27"/>
      <c r="B25" s="35" t="s">
        <v>904</v>
      </c>
      <c r="C25" s="7"/>
      <c r="D25" s="8"/>
      <c r="E25" s="12"/>
      <c r="F25" s="22"/>
      <c r="G25" s="13"/>
      <c r="H25" s="8"/>
    </row>
    <row r="26" spans="1:8" s="2" customFormat="1" ht="13.5" customHeight="1" x14ac:dyDescent="0.25">
      <c r="A26" s="30">
        <v>75</v>
      </c>
      <c r="B26" s="40" t="str">
        <f>VLOOKUP($A26,'PT ORGANISMOS'!$B$5:$H$1025,4,FALSE)</f>
        <v>eq.012</v>
      </c>
      <c r="C26" s="14" t="str">
        <f>VLOOKUP($A26,'PT ORGANISMOS'!$B$5:$H$1025,3,FALSE)</f>
        <v>CAMIÓN VOLCADOR 140 H.P.</v>
      </c>
      <c r="D26" s="15" t="str">
        <f>VLOOKUP($A26,'PT ORGANISMOS'!$B$5:$H$1025,7,FALSE)</f>
        <v>h</v>
      </c>
      <c r="E26" s="72">
        <v>5.0000000000000001E-4</v>
      </c>
      <c r="F26" s="24">
        <f>VLOOKUP($B26,IN_08_20!$B:$E,4,)</f>
        <v>4146.2887256838385</v>
      </c>
      <c r="G26" s="17">
        <f>F26*E26</f>
        <v>2.0731443628419193</v>
      </c>
      <c r="H26" s="15"/>
    </row>
    <row r="29" spans="1:8" s="2" customFormat="1" ht="15.75" x14ac:dyDescent="0.25">
      <c r="A29" s="50" t="s">
        <v>1079</v>
      </c>
      <c r="B29" s="42" t="s">
        <v>1086</v>
      </c>
      <c r="C29" s="11"/>
      <c r="D29" s="45" t="s">
        <v>913</v>
      </c>
      <c r="E29" s="43" t="str">
        <f>A29</f>
        <v>0.72.30.A</v>
      </c>
      <c r="F29" s="45" t="s">
        <v>920</v>
      </c>
      <c r="G29" s="44">
        <f>SUM(G31:G37)</f>
        <v>112.01603496730162</v>
      </c>
      <c r="H29" s="8" t="s">
        <v>3</v>
      </c>
    </row>
    <row r="30" spans="1:8" s="2" customFormat="1" ht="15" x14ac:dyDescent="0.2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 x14ac:dyDescent="0.25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 x14ac:dyDescent="0.25">
      <c r="A32" s="27">
        <v>220</v>
      </c>
      <c r="B32" s="39" t="str">
        <f>VLOOKUP($A32,'PT ORGANISMOS'!$B$5:$H$1025,4,FALSE)</f>
        <v>pi.030</v>
      </c>
      <c r="C32" s="7" t="str">
        <f>VLOOKUP($A32,'PT ORGANISMOS'!$B$5:$H$1025,3,FALSE)</f>
        <v>FIJADOR AL AGUA</v>
      </c>
      <c r="D32" s="8" t="str">
        <f>VLOOKUP($A32,'PT ORGANISMOS'!$B$5:$H$1025,7,FALSE)</f>
        <v>l</v>
      </c>
      <c r="E32" s="12">
        <v>0.02</v>
      </c>
      <c r="F32" s="22">
        <f>VLOOKUP($B32,IN_08_20!$B:$E,4,)</f>
        <v>448.96617687151343</v>
      </c>
      <c r="G32" s="13">
        <f>F32*E32</f>
        <v>8.9793235374302682</v>
      </c>
      <c r="H32" s="8"/>
    </row>
    <row r="33" spans="1:8" s="2" customFormat="1" ht="13.5" customHeight="1" x14ac:dyDescent="0.25">
      <c r="A33" s="27">
        <v>214</v>
      </c>
      <c r="B33" s="39" t="str">
        <f>VLOOKUP($A33,'PT ORGANISMOS'!$B$5:$H$1025,4,FALSE)</f>
        <v>pi.016</v>
      </c>
      <c r="C33" s="7" t="str">
        <f>VLOOKUP($A33,'PT ORGANISMOS'!$B$5:$H$1025,3,FALSE)</f>
        <v>PINTURA AL AGUA BOLSA 4 KG</v>
      </c>
      <c r="D33" s="8" t="str">
        <f>VLOOKUP($A33,'PT ORGANISMOS'!$B$5:$H$1025,7,FALSE)</f>
        <v>u</v>
      </c>
      <c r="E33" s="12">
        <v>7.4999999999999997E-2</v>
      </c>
      <c r="F33" s="22">
        <f>VLOOKUP($B33,IN_08_20!$B:$E,4,)</f>
        <v>176.90718063109992</v>
      </c>
      <c r="G33" s="13">
        <f>F33*E33</f>
        <v>13.268038547332493</v>
      </c>
      <c r="H33" s="8"/>
    </row>
    <row r="34" spans="1:8" s="2" customFormat="1" ht="13.5" customHeight="1" x14ac:dyDescent="0.25">
      <c r="A34" s="27"/>
      <c r="B34" s="35" t="s">
        <v>903</v>
      </c>
      <c r="C34" s="7"/>
      <c r="D34" s="8"/>
      <c r="E34" s="12"/>
      <c r="F34" s="22"/>
      <c r="G34" s="13"/>
      <c r="H34" s="8"/>
    </row>
    <row r="35" spans="1:8" s="2" customFormat="1" ht="13.5" customHeight="1" x14ac:dyDescent="0.25">
      <c r="A35" s="27">
        <v>202</v>
      </c>
      <c r="B35" s="39" t="str">
        <f>VLOOKUP($A35,'PT ORGANISMOS'!$B$5:$H$1025,4,FALSE)</f>
        <v>mo.006</v>
      </c>
      <c r="C35" s="7" t="str">
        <f>VLOOKUP($A35,'PT ORGANISMOS'!$B$5:$H$1025,3,FALSE)</f>
        <v>CUADRILLA TIPO UOCRA</v>
      </c>
      <c r="D35" s="8" t="str">
        <f>VLOOKUP($A35,'PT ORGANISMOS'!$B$5:$H$1025,7,FALSE)</f>
        <v>h</v>
      </c>
      <c r="E35" s="12">
        <v>0.25</v>
      </c>
      <c r="F35" s="22">
        <f>VLOOKUP($B35,IN_08_20!$B:$E,4,)</f>
        <v>350.78211407878774</v>
      </c>
      <c r="G35" s="13">
        <f>F35*E35</f>
        <v>87.695528519696936</v>
      </c>
      <c r="H35" s="8"/>
    </row>
    <row r="36" spans="1:8" s="2" customFormat="1" ht="13.5" customHeight="1" x14ac:dyDescent="0.25">
      <c r="A36" s="27"/>
      <c r="B36" s="35" t="s">
        <v>904</v>
      </c>
      <c r="C36" s="7"/>
      <c r="D36" s="8"/>
      <c r="E36" s="12"/>
      <c r="F36" s="22"/>
      <c r="G36" s="13"/>
      <c r="H36" s="8"/>
    </row>
    <row r="37" spans="1:8" s="2" customFormat="1" ht="13.5" customHeight="1" x14ac:dyDescent="0.25">
      <c r="A37" s="30">
        <v>75</v>
      </c>
      <c r="B37" s="40" t="str">
        <f>VLOOKUP($A37,'PT ORGANISMOS'!$B$5:$H$1025,4,FALSE)</f>
        <v>eq.012</v>
      </c>
      <c r="C37" s="14" t="str">
        <f>VLOOKUP($A37,'PT ORGANISMOS'!$B$5:$H$1025,3,FALSE)</f>
        <v>CAMIÓN VOLCADOR 140 H.P.</v>
      </c>
      <c r="D37" s="15" t="str">
        <f>VLOOKUP($A37,'PT ORGANISMOS'!$B$5:$H$1025,7,FALSE)</f>
        <v>h</v>
      </c>
      <c r="E37" s="72">
        <v>5.0000000000000001E-4</v>
      </c>
      <c r="F37" s="24">
        <f>VLOOKUP($B37,IN_08_20!$B:$E,4,)</f>
        <v>4146.2887256838385</v>
      </c>
      <c r="G37" s="17">
        <f>F37*E37</f>
        <v>2.0731443628419193</v>
      </c>
      <c r="H37" s="15"/>
    </row>
    <row r="40" spans="1:8" s="2" customFormat="1" ht="15.75" x14ac:dyDescent="0.25">
      <c r="A40" s="50" t="s">
        <v>1080</v>
      </c>
      <c r="B40" s="42" t="s">
        <v>1087</v>
      </c>
      <c r="C40" s="11"/>
      <c r="D40" s="45" t="s">
        <v>913</v>
      </c>
      <c r="E40" s="43" t="str">
        <f>A40</f>
        <v>0.72.40.A</v>
      </c>
      <c r="F40" s="45" t="s">
        <v>920</v>
      </c>
      <c r="G40" s="44">
        <f>SUM(G42:G49)</f>
        <v>579.72267947709349</v>
      </c>
      <c r="H40" s="8" t="s">
        <v>3</v>
      </c>
    </row>
    <row r="41" spans="1:8" s="2" customFormat="1" ht="15" x14ac:dyDescent="0.25">
      <c r="A41" s="28"/>
      <c r="B41" s="34" t="s">
        <v>909</v>
      </c>
      <c r="C41" s="18"/>
      <c r="D41" s="19" t="s">
        <v>914</v>
      </c>
      <c r="E41" s="19" t="s">
        <v>910</v>
      </c>
      <c r="F41" s="20" t="s">
        <v>911</v>
      </c>
      <c r="G41" s="20" t="s">
        <v>912</v>
      </c>
      <c r="H41" s="18"/>
    </row>
    <row r="42" spans="1:8" s="2" customFormat="1" ht="13.5" customHeight="1" x14ac:dyDescent="0.25">
      <c r="A42" s="29"/>
      <c r="B42" s="46" t="s">
        <v>902</v>
      </c>
      <c r="C42" s="25"/>
      <c r="D42" s="41"/>
      <c r="E42" s="47"/>
      <c r="F42" s="48"/>
      <c r="G42" s="49"/>
      <c r="H42" s="41"/>
    </row>
    <row r="43" spans="1:8" s="2" customFormat="1" ht="13.5" customHeight="1" x14ac:dyDescent="0.25">
      <c r="A43" s="27">
        <v>213</v>
      </c>
      <c r="B43" s="39" t="str">
        <f>VLOOKUP($A43,'PT ORGANISMOS'!$B$5:$H$1025,4,FALSE)</f>
        <v>pi.010</v>
      </c>
      <c r="C43" s="7" t="str">
        <f>VLOOKUP($A43,'PT ORGANISMOS'!$B$5:$H$1025,3,FALSE)</f>
        <v>ESMALTE SINTETICO X 4 LTS BLANCO</v>
      </c>
      <c r="D43" s="8" t="str">
        <f>VLOOKUP($A43,'PT ORGANISMOS'!$B$5:$H$1025,7,FALSE)</f>
        <v>u</v>
      </c>
      <c r="E43" s="12">
        <v>0.05</v>
      </c>
      <c r="F43" s="22">
        <f>VLOOKUP($B43,IN_08_20!$B:$E,4,)</f>
        <v>4576.616339523157</v>
      </c>
      <c r="G43" s="13">
        <f>F43*E43</f>
        <v>228.83081697615785</v>
      </c>
      <c r="H43" s="8"/>
    </row>
    <row r="44" spans="1:8" s="2" customFormat="1" ht="13.5" customHeight="1" x14ac:dyDescent="0.25">
      <c r="A44" s="27">
        <v>212</v>
      </c>
      <c r="B44" s="39" t="str">
        <f>VLOOKUP($A44,'PT ORGANISMOS'!$B$5:$H$1025,4,FALSE)</f>
        <v>pi.005</v>
      </c>
      <c r="C44" s="7" t="str">
        <f>VLOOKUP($A44,'PT ORGANISMOS'!$B$5:$H$1025,3,FALSE)</f>
        <v>ANTIÓXIDO ROJO LATA X 4 LTS.</v>
      </c>
      <c r="D44" s="8" t="str">
        <f>VLOOKUP($A44,'PT ORGANISMOS'!$B$5:$H$1025,7,FALSE)</f>
        <v>u</v>
      </c>
      <c r="E44" s="32">
        <v>2.5000000000000001E-2</v>
      </c>
      <c r="F44" s="22">
        <f>VLOOKUP($B44,IN_08_20!$B:$E,4,)</f>
        <v>2824.3294424874789</v>
      </c>
      <c r="G44" s="13">
        <f>F44*E44</f>
        <v>70.608236062186975</v>
      </c>
      <c r="H44" s="8"/>
    </row>
    <row r="45" spans="1:8" s="2" customFormat="1" ht="13.5" customHeight="1" x14ac:dyDescent="0.25">
      <c r="A45" s="27">
        <v>219</v>
      </c>
      <c r="B45" s="39" t="str">
        <f>VLOOKUP($A45,'PT ORGANISMOS'!$B$5:$H$1025,4,FALSE)</f>
        <v>pi.025</v>
      </c>
      <c r="C45" s="7" t="str">
        <f>VLOOKUP($A45,'PT ORGANISMOS'!$B$5:$H$1025,3,FALSE)</f>
        <v>BARNIZ SINTÉTICO</v>
      </c>
      <c r="D45" s="8" t="str">
        <f>VLOOKUP($A45,'PT ORGANISMOS'!$B$5:$H$1025,7,FALSE)</f>
        <v>l</v>
      </c>
      <c r="E45" s="12">
        <v>0.01</v>
      </c>
      <c r="F45" s="22">
        <f>VLOOKUP($B45,IN_08_20!$B:$E,4,)</f>
        <v>890.44634282902473</v>
      </c>
      <c r="G45" s="13">
        <f>F45*E45</f>
        <v>8.9044634282902475</v>
      </c>
      <c r="H45" s="8"/>
    </row>
    <row r="46" spans="1:8" s="2" customFormat="1" ht="13.5" customHeight="1" x14ac:dyDescent="0.25">
      <c r="A46" s="27"/>
      <c r="B46" s="35" t="s">
        <v>903</v>
      </c>
      <c r="C46" s="7"/>
      <c r="D46" s="8"/>
      <c r="E46" s="12"/>
      <c r="F46" s="22"/>
      <c r="G46" s="13"/>
      <c r="H46" s="8"/>
    </row>
    <row r="47" spans="1:8" s="2" customFormat="1" ht="13.5" customHeight="1" x14ac:dyDescent="0.25">
      <c r="A47" s="27">
        <v>202</v>
      </c>
      <c r="B47" s="39" t="str">
        <f>VLOOKUP($A47,'PT ORGANISMOS'!$B$5:$H$1025,4,FALSE)</f>
        <v>mo.006</v>
      </c>
      <c r="C47" s="7" t="str">
        <f>VLOOKUP($A47,'PT ORGANISMOS'!$B$5:$H$1025,3,FALSE)</f>
        <v>CUADRILLA TIPO UOCRA</v>
      </c>
      <c r="D47" s="8" t="str">
        <f>VLOOKUP($A47,'PT ORGANISMOS'!$B$5:$H$1025,7,FALSE)</f>
        <v>h</v>
      </c>
      <c r="E47" s="12">
        <v>0.75</v>
      </c>
      <c r="F47" s="22">
        <f>VLOOKUP($B47,IN_08_20!$B:$E,4,)</f>
        <v>350.78211407878774</v>
      </c>
      <c r="G47" s="13">
        <f>F47*E47</f>
        <v>263.08658555909079</v>
      </c>
      <c r="H47" s="8"/>
    </row>
    <row r="48" spans="1:8" s="2" customFormat="1" ht="13.5" customHeight="1" x14ac:dyDescent="0.25">
      <c r="A48" s="27"/>
      <c r="B48" s="35" t="s">
        <v>904</v>
      </c>
      <c r="C48" s="7"/>
      <c r="D48" s="8"/>
      <c r="E48" s="12"/>
      <c r="F48" s="22"/>
      <c r="G48" s="13"/>
      <c r="H48" s="8"/>
    </row>
    <row r="49" spans="1:8" s="2" customFormat="1" ht="13.5" customHeight="1" x14ac:dyDescent="0.25">
      <c r="A49" s="30">
        <v>75</v>
      </c>
      <c r="B49" s="40" t="str">
        <f>VLOOKUP($A49,'PT ORGANISMOS'!$B$5:$H$1025,4,FALSE)</f>
        <v>eq.012</v>
      </c>
      <c r="C49" s="14" t="str">
        <f>VLOOKUP($A49,'PT ORGANISMOS'!$B$5:$H$1025,3,FALSE)</f>
        <v>CAMIÓN VOLCADOR 140 H.P.</v>
      </c>
      <c r="D49" s="15" t="str">
        <f>VLOOKUP($A49,'PT ORGANISMOS'!$B$5:$H$1025,7,FALSE)</f>
        <v>h</v>
      </c>
      <c r="E49" s="31">
        <v>2E-3</v>
      </c>
      <c r="F49" s="24">
        <f>VLOOKUP($B49,IN_08_20!$B:$E,4,)</f>
        <v>4146.2887256838385</v>
      </c>
      <c r="G49" s="17">
        <f>F49*E49</f>
        <v>8.2925774513676771</v>
      </c>
      <c r="H49" s="15"/>
    </row>
    <row r="50" spans="1:8" s="2" customFormat="1" ht="15.75" x14ac:dyDescent="0.25">
      <c r="A50" s="50" t="s">
        <v>1081</v>
      </c>
      <c r="B50" s="42" t="s">
        <v>1088</v>
      </c>
      <c r="C50" s="11"/>
      <c r="D50" s="45" t="s">
        <v>913</v>
      </c>
      <c r="E50" s="43" t="str">
        <f>A50</f>
        <v>0.72.41.F</v>
      </c>
      <c r="F50" s="45" t="s">
        <v>920</v>
      </c>
      <c r="G50" s="44">
        <f>SUM(G52:G58)</f>
        <v>365.2884407270364</v>
      </c>
      <c r="H50" s="8" t="s">
        <v>3</v>
      </c>
    </row>
    <row r="51" spans="1:8" s="2" customFormat="1" ht="15" x14ac:dyDescent="0.25">
      <c r="A51" s="28"/>
      <c r="B51" s="34" t="s">
        <v>909</v>
      </c>
      <c r="C51" s="18"/>
      <c r="D51" s="19" t="s">
        <v>914</v>
      </c>
      <c r="E51" s="19" t="s">
        <v>910</v>
      </c>
      <c r="F51" s="20" t="s">
        <v>911</v>
      </c>
      <c r="G51" s="20" t="s">
        <v>912</v>
      </c>
      <c r="H51" s="18"/>
    </row>
    <row r="52" spans="1:8" s="2" customFormat="1" ht="13.5" customHeight="1" x14ac:dyDescent="0.25">
      <c r="A52" s="29"/>
      <c r="B52" s="46" t="s">
        <v>902</v>
      </c>
      <c r="C52" s="25"/>
      <c r="D52" s="41"/>
      <c r="E52" s="47"/>
      <c r="F52" s="48"/>
      <c r="G52" s="49"/>
      <c r="H52" s="41"/>
    </row>
    <row r="53" spans="1:8" s="2" customFormat="1" ht="13.5" customHeight="1" x14ac:dyDescent="0.25">
      <c r="A53" s="27">
        <v>211</v>
      </c>
      <c r="B53" s="39" t="str">
        <f>VLOOKUP($A53,'PT ORGANISMOS'!$B$5:$H$1025,4,FALSE)</f>
        <v>pi.003</v>
      </c>
      <c r="C53" s="7" t="str">
        <f>VLOOKUP($A53,'PT ORGANISMOS'!$B$5:$H$1025,3,FALSE)</f>
        <v>AGUARRÁS</v>
      </c>
      <c r="D53" s="8" t="str">
        <f>VLOOKUP($A53,'PT ORGANISMOS'!$B$5:$H$1025,7,FALSE)</f>
        <v>l</v>
      </c>
      <c r="E53" s="12">
        <v>0.06</v>
      </c>
      <c r="F53" s="22">
        <f>VLOOKUP($B53,IN_08_20!$B:$E,4,)</f>
        <v>210.07207191479287</v>
      </c>
      <c r="G53" s="13">
        <f>F53*E53</f>
        <v>12.604324314887572</v>
      </c>
      <c r="H53" s="8"/>
    </row>
    <row r="54" spans="1:8" s="2" customFormat="1" ht="13.5" customHeight="1" x14ac:dyDescent="0.25">
      <c r="A54" s="27">
        <v>219</v>
      </c>
      <c r="B54" s="39" t="str">
        <f>VLOOKUP($A54,'PT ORGANISMOS'!$B$5:$H$1025,4,FALSE)</f>
        <v>pi.025</v>
      </c>
      <c r="C54" s="7" t="str">
        <f>VLOOKUP($A54,'PT ORGANISMOS'!$B$5:$H$1025,3,FALSE)</f>
        <v>BARNIZ SINTÉTICO</v>
      </c>
      <c r="D54" s="8" t="str">
        <f>VLOOKUP($A54,'PT ORGANISMOS'!$B$5:$H$1025,7,FALSE)</f>
        <v>l</v>
      </c>
      <c r="E54" s="12">
        <v>0.2</v>
      </c>
      <c r="F54" s="22">
        <f>VLOOKUP($B54,IN_08_20!$B:$E,4,)</f>
        <v>890.44634282902473</v>
      </c>
      <c r="G54" s="13">
        <f>F54*E54</f>
        <v>178.08926856580496</v>
      </c>
      <c r="H54" s="8"/>
    </row>
    <row r="55" spans="1:8" s="2" customFormat="1" ht="13.5" customHeight="1" x14ac:dyDescent="0.25">
      <c r="A55" s="27"/>
      <c r="B55" s="35" t="s">
        <v>903</v>
      </c>
      <c r="C55" s="7"/>
      <c r="D55" s="8"/>
      <c r="E55" s="12"/>
      <c r="F55" s="22"/>
      <c r="G55" s="13"/>
      <c r="H55" s="8"/>
    </row>
    <row r="56" spans="1:8" s="2" customFormat="1" ht="13.5" customHeight="1" x14ac:dyDescent="0.25">
      <c r="A56" s="27">
        <v>202</v>
      </c>
      <c r="B56" s="39" t="str">
        <f>VLOOKUP($A56,'PT ORGANISMOS'!$B$5:$H$1025,4,FALSE)</f>
        <v>mo.006</v>
      </c>
      <c r="C56" s="7" t="str">
        <f>VLOOKUP($A56,'PT ORGANISMOS'!$B$5:$H$1025,3,FALSE)</f>
        <v>CUADRILLA TIPO UOCRA</v>
      </c>
      <c r="D56" s="8" t="str">
        <f>VLOOKUP($A56,'PT ORGANISMOS'!$B$5:$H$1025,7,FALSE)</f>
        <v>h</v>
      </c>
      <c r="E56" s="12">
        <v>0.48</v>
      </c>
      <c r="F56" s="22">
        <f>VLOOKUP($B56,IN_08_20!$B:$E,4,)</f>
        <v>350.78211407878774</v>
      </c>
      <c r="G56" s="13">
        <f>F56*E56</f>
        <v>168.37541475781811</v>
      </c>
      <c r="H56" s="8"/>
    </row>
    <row r="57" spans="1:8" s="2" customFormat="1" ht="13.5" customHeight="1" x14ac:dyDescent="0.25">
      <c r="A57" s="27"/>
      <c r="B57" s="35" t="s">
        <v>904</v>
      </c>
      <c r="C57" s="7"/>
      <c r="D57" s="8"/>
      <c r="E57" s="12"/>
      <c r="F57" s="22"/>
      <c r="G57" s="13"/>
      <c r="H57" s="8"/>
    </row>
    <row r="58" spans="1:8" s="2" customFormat="1" ht="13.5" customHeight="1" x14ac:dyDescent="0.25">
      <c r="A58" s="30">
        <v>75</v>
      </c>
      <c r="B58" s="40" t="str">
        <f>VLOOKUP($A58,'PT ORGANISMOS'!$B$5:$H$1025,4,FALSE)</f>
        <v>eq.012</v>
      </c>
      <c r="C58" s="14" t="str">
        <f>VLOOKUP($A58,'PT ORGANISMOS'!$B$5:$H$1025,3,FALSE)</f>
        <v>CAMIÓN VOLCADOR 140 H.P.</v>
      </c>
      <c r="D58" s="15" t="str">
        <f>VLOOKUP($A58,'PT ORGANISMOS'!$B$5:$H$1025,7,FALSE)</f>
        <v>h</v>
      </c>
      <c r="E58" s="72">
        <v>1.5E-3</v>
      </c>
      <c r="F58" s="24">
        <f>VLOOKUP($B58,IN_08_20!$B:$E,4,)</f>
        <v>4146.2887256838385</v>
      </c>
      <c r="G58" s="17">
        <f>F58*E58</f>
        <v>6.2194330885257578</v>
      </c>
      <c r="H58" s="15"/>
    </row>
    <row r="61" spans="1:8" s="2" customFormat="1" ht="15.75" x14ac:dyDescent="0.25">
      <c r="A61" s="50" t="s">
        <v>1082</v>
      </c>
      <c r="B61" s="42" t="s">
        <v>1089</v>
      </c>
      <c r="C61" s="11"/>
      <c r="D61" s="45" t="s">
        <v>913</v>
      </c>
      <c r="E61" s="43" t="str">
        <f>A61</f>
        <v>0.72.42.F</v>
      </c>
      <c r="F61" s="45" t="s">
        <v>920</v>
      </c>
      <c r="G61" s="44">
        <f>SUM(G63:G70)</f>
        <v>532.44329459633127</v>
      </c>
      <c r="H61" s="8" t="s">
        <v>3</v>
      </c>
    </row>
    <row r="62" spans="1:8" s="2" customFormat="1" ht="15" x14ac:dyDescent="0.25">
      <c r="A62" s="28"/>
      <c r="B62" s="34" t="s">
        <v>909</v>
      </c>
      <c r="C62" s="18"/>
      <c r="D62" s="19" t="s">
        <v>914</v>
      </c>
      <c r="E62" s="19" t="s">
        <v>910</v>
      </c>
      <c r="F62" s="20" t="s">
        <v>911</v>
      </c>
      <c r="G62" s="20" t="s">
        <v>912</v>
      </c>
      <c r="H62" s="18"/>
    </row>
    <row r="63" spans="1:8" s="2" customFormat="1" ht="13.5" customHeight="1" x14ac:dyDescent="0.25">
      <c r="A63" s="29"/>
      <c r="B63" s="46" t="s">
        <v>902</v>
      </c>
      <c r="C63" s="25"/>
      <c r="D63" s="41"/>
      <c r="E63" s="47"/>
      <c r="F63" s="48"/>
      <c r="G63" s="49"/>
      <c r="H63" s="41"/>
    </row>
    <row r="64" spans="1:8" s="2" customFormat="1" ht="13.5" customHeight="1" x14ac:dyDescent="0.25">
      <c r="A64" s="27">
        <v>211</v>
      </c>
      <c r="B64" s="39" t="str">
        <f>VLOOKUP($A64,'PT ORGANISMOS'!$B$5:$H$1025,4,FALSE)</f>
        <v>pi.003</v>
      </c>
      <c r="C64" s="7" t="str">
        <f>VLOOKUP($A64,'PT ORGANISMOS'!$B$5:$H$1025,3,FALSE)</f>
        <v>AGUARRÁS</v>
      </c>
      <c r="D64" s="8" t="str">
        <f>VLOOKUP($A64,'PT ORGANISMOS'!$B$5:$H$1025,7,FALSE)</f>
        <v>l</v>
      </c>
      <c r="E64" s="12">
        <v>0.06</v>
      </c>
      <c r="F64" s="22">
        <f>VLOOKUP($B64,IN_08_20!$B:$E,4,)</f>
        <v>210.07207191479287</v>
      </c>
      <c r="G64" s="13">
        <f>F64*E64</f>
        <v>12.604324314887572</v>
      </c>
      <c r="H64" s="8"/>
    </row>
    <row r="65" spans="1:8" s="2" customFormat="1" ht="13.5" customHeight="1" x14ac:dyDescent="0.25">
      <c r="A65" s="27">
        <v>212</v>
      </c>
      <c r="B65" s="39" t="str">
        <f>VLOOKUP($A65,'PT ORGANISMOS'!$B$5:$H$1025,4,FALSE)</f>
        <v>pi.005</v>
      </c>
      <c r="C65" s="7" t="str">
        <f>VLOOKUP($A65,'PT ORGANISMOS'!$B$5:$H$1025,3,FALSE)</f>
        <v>ANTIÓXIDO ROJO LATA X 4 LTS.</v>
      </c>
      <c r="D65" s="8" t="str">
        <f>VLOOKUP($A65,'PT ORGANISMOS'!$B$5:$H$1025,7,FALSE)</f>
        <v>u</v>
      </c>
      <c r="E65" s="32">
        <v>3.7999999999999999E-2</v>
      </c>
      <c r="F65" s="22">
        <f>VLOOKUP($B65,IN_08_20!$B:$E,4,)</f>
        <v>2824.3294424874789</v>
      </c>
      <c r="G65" s="13">
        <f>F65*E65</f>
        <v>107.3245188145242</v>
      </c>
      <c r="H65" s="8"/>
    </row>
    <row r="66" spans="1:8" s="2" customFormat="1" ht="13.5" customHeight="1" x14ac:dyDescent="0.25">
      <c r="A66" s="27">
        <v>213</v>
      </c>
      <c r="B66" s="39" t="str">
        <f>VLOOKUP($A66,'PT ORGANISMOS'!$B$5:$H$1025,4,FALSE)</f>
        <v>pi.010</v>
      </c>
      <c r="C66" s="7" t="str">
        <f>VLOOKUP($A66,'PT ORGANISMOS'!$B$5:$H$1025,3,FALSE)</f>
        <v>ESMALTE SINTETICO X 4 LTS BLANCO</v>
      </c>
      <c r="D66" s="8" t="str">
        <f>VLOOKUP($A66,'PT ORGANISMOS'!$B$5:$H$1025,7,FALSE)</f>
        <v>u</v>
      </c>
      <c r="E66" s="12">
        <v>0.05</v>
      </c>
      <c r="F66" s="22">
        <f>VLOOKUP($B66,IN_08_20!$B:$E,4,)</f>
        <v>4576.616339523157</v>
      </c>
      <c r="G66" s="13">
        <f>F66*E66</f>
        <v>228.83081697615785</v>
      </c>
      <c r="H66" s="8"/>
    </row>
    <row r="67" spans="1:8" s="2" customFormat="1" ht="13.5" customHeight="1" x14ac:dyDescent="0.25">
      <c r="A67" s="27"/>
      <c r="B67" s="35" t="s">
        <v>903</v>
      </c>
      <c r="C67" s="7"/>
      <c r="D67" s="8"/>
      <c r="E67" s="12"/>
      <c r="F67" s="22"/>
      <c r="G67" s="13"/>
      <c r="H67" s="8"/>
    </row>
    <row r="68" spans="1:8" s="2" customFormat="1" ht="13.5" customHeight="1" x14ac:dyDescent="0.25">
      <c r="A68" s="27">
        <v>202</v>
      </c>
      <c r="B68" s="39" t="str">
        <f>VLOOKUP($A68,'PT ORGANISMOS'!$B$5:$H$1025,4,FALSE)</f>
        <v>mo.006</v>
      </c>
      <c r="C68" s="7" t="str">
        <f>VLOOKUP($A68,'PT ORGANISMOS'!$B$5:$H$1025,3,FALSE)</f>
        <v>CUADRILLA TIPO UOCRA</v>
      </c>
      <c r="D68" s="8" t="str">
        <f>VLOOKUP($A68,'PT ORGANISMOS'!$B$5:$H$1025,7,FALSE)</f>
        <v>h</v>
      </c>
      <c r="E68" s="12">
        <v>0.5</v>
      </c>
      <c r="F68" s="22">
        <f>VLOOKUP($B68,IN_08_20!$B:$E,4,)</f>
        <v>350.78211407878774</v>
      </c>
      <c r="G68" s="13">
        <f>F68*E68</f>
        <v>175.39105703939387</v>
      </c>
      <c r="H68" s="8"/>
    </row>
    <row r="69" spans="1:8" s="2" customFormat="1" ht="13.5" customHeight="1" x14ac:dyDescent="0.25">
      <c r="A69" s="27"/>
      <c r="B69" s="35" t="s">
        <v>904</v>
      </c>
      <c r="C69" s="7"/>
      <c r="D69" s="8"/>
      <c r="E69" s="12"/>
      <c r="F69" s="22"/>
      <c r="G69" s="13"/>
      <c r="H69" s="8"/>
    </row>
    <row r="70" spans="1:8" s="2" customFormat="1" ht="13.5" customHeight="1" x14ac:dyDescent="0.25">
      <c r="A70" s="30">
        <v>75</v>
      </c>
      <c r="B70" s="40" t="str">
        <f>VLOOKUP($A70,'PT ORGANISMOS'!$B$5:$H$1025,4,FALSE)</f>
        <v>eq.012</v>
      </c>
      <c r="C70" s="14" t="str">
        <f>VLOOKUP($A70,'PT ORGANISMOS'!$B$5:$H$1025,3,FALSE)</f>
        <v>CAMIÓN VOLCADOR 140 H.P.</v>
      </c>
      <c r="D70" s="15" t="str">
        <f>VLOOKUP($A70,'PT ORGANISMOS'!$B$5:$H$1025,7,FALSE)</f>
        <v>h</v>
      </c>
      <c r="E70" s="31">
        <v>2E-3</v>
      </c>
      <c r="F70" s="24">
        <f>VLOOKUP($B70,IN_08_20!$B:$E,4,)</f>
        <v>4146.2887256838385</v>
      </c>
      <c r="G70" s="17">
        <f>F70*E70</f>
        <v>8.2925774513676771</v>
      </c>
      <c r="H70" s="15"/>
    </row>
    <row r="73" spans="1:8" s="2" customFormat="1" ht="15.75" x14ac:dyDescent="0.25">
      <c r="A73" s="50" t="s">
        <v>1083</v>
      </c>
      <c r="B73" s="42" t="s">
        <v>1090</v>
      </c>
      <c r="C73" s="11"/>
      <c r="D73" s="45" t="s">
        <v>913</v>
      </c>
      <c r="E73" s="43" t="str">
        <f>A73</f>
        <v>0.72.50.F</v>
      </c>
      <c r="F73" s="45" t="s">
        <v>920</v>
      </c>
      <c r="G73" s="44">
        <f>SUM(G75:G81)</f>
        <v>719.97015867661048</v>
      </c>
      <c r="H73" s="8" t="s">
        <v>3</v>
      </c>
    </row>
    <row r="74" spans="1:8" s="2" customFormat="1" ht="15" x14ac:dyDescent="0.25">
      <c r="A74" s="28"/>
      <c r="B74" s="34" t="s">
        <v>909</v>
      </c>
      <c r="C74" s="18"/>
      <c r="D74" s="19" t="s">
        <v>914</v>
      </c>
      <c r="E74" s="19" t="s">
        <v>910</v>
      </c>
      <c r="F74" s="20" t="s">
        <v>911</v>
      </c>
      <c r="G74" s="20" t="s">
        <v>912</v>
      </c>
      <c r="H74" s="18"/>
    </row>
    <row r="75" spans="1:8" s="2" customFormat="1" ht="13.5" customHeight="1" x14ac:dyDescent="0.25">
      <c r="A75" s="29"/>
      <c r="B75" s="46" t="s">
        <v>902</v>
      </c>
      <c r="C75" s="25"/>
      <c r="D75" s="41"/>
      <c r="E75" s="47"/>
      <c r="F75" s="48"/>
      <c r="G75" s="49"/>
      <c r="H75" s="41"/>
    </row>
    <row r="76" spans="1:8" s="2" customFormat="1" ht="13.5" customHeight="1" x14ac:dyDescent="0.25">
      <c r="A76" s="27">
        <v>221</v>
      </c>
      <c r="B76" s="39" t="str">
        <f>VLOOKUP($A76,'PT ORGANISMOS'!$B$5:$H$1025,4,FALSE)</f>
        <v>pi.031</v>
      </c>
      <c r="C76" s="7" t="str">
        <f>VLOOKUP($A76,'PT ORGANISMOS'!$B$5:$H$1025,3,FALSE)</f>
        <v>PINTURA SILICONADAS P/LADRILLOS 20L</v>
      </c>
      <c r="D76" s="8" t="str">
        <f>VLOOKUP($A76,'PT ORGANISMOS'!$B$5:$H$1025,7,FALSE)</f>
        <v>l</v>
      </c>
      <c r="E76" s="12">
        <v>0.5</v>
      </c>
      <c r="F76" s="22">
        <f>VLOOKUP($B76,IN_08_20!$B:$E,4,)</f>
        <v>1003.7797142088698</v>
      </c>
      <c r="G76" s="13">
        <f>F76*E76</f>
        <v>501.8898571044349</v>
      </c>
      <c r="H76" s="8"/>
    </row>
    <row r="77" spans="1:8" s="2" customFormat="1" ht="13.5" customHeight="1" x14ac:dyDescent="0.25">
      <c r="A77" s="27">
        <v>211</v>
      </c>
      <c r="B77" s="39" t="str">
        <f>VLOOKUP($A77,'PT ORGANISMOS'!$B$5:$H$1025,4,FALSE)</f>
        <v>pi.003</v>
      </c>
      <c r="C77" s="7" t="str">
        <f>VLOOKUP($A77,'PT ORGANISMOS'!$B$5:$H$1025,3,FALSE)</f>
        <v>AGUARRÁS</v>
      </c>
      <c r="D77" s="8" t="str">
        <f>VLOOKUP($A77,'PT ORGANISMOS'!$B$5:$H$1025,7,FALSE)</f>
        <v>l</v>
      </c>
      <c r="E77" s="32">
        <v>0.14399999999999999</v>
      </c>
      <c r="F77" s="22">
        <f>VLOOKUP($B77,IN_08_20!$B:$E,4,)</f>
        <v>210.07207191479287</v>
      </c>
      <c r="G77" s="13">
        <f>F77*E77</f>
        <v>30.25037835573017</v>
      </c>
      <c r="H77" s="8"/>
    </row>
    <row r="78" spans="1:8" s="2" customFormat="1" ht="13.5" customHeight="1" x14ac:dyDescent="0.25">
      <c r="A78" s="27"/>
      <c r="B78" s="35" t="s">
        <v>903</v>
      </c>
      <c r="C78" s="7"/>
      <c r="D78" s="8"/>
      <c r="E78" s="12"/>
      <c r="F78" s="22"/>
      <c r="G78" s="13"/>
      <c r="H78" s="8"/>
    </row>
    <row r="79" spans="1:8" s="2" customFormat="1" ht="13.5" customHeight="1" x14ac:dyDescent="0.25">
      <c r="A79" s="27">
        <v>202</v>
      </c>
      <c r="B79" s="39" t="str">
        <f>VLOOKUP($A79,'PT ORGANISMOS'!$B$5:$H$1025,4,FALSE)</f>
        <v>mo.006</v>
      </c>
      <c r="C79" s="7" t="str">
        <f>VLOOKUP($A79,'PT ORGANISMOS'!$B$5:$H$1025,3,FALSE)</f>
        <v>CUADRILLA TIPO UOCRA</v>
      </c>
      <c r="D79" s="8" t="str">
        <f>VLOOKUP($A79,'PT ORGANISMOS'!$B$5:$H$1025,7,FALSE)</f>
        <v>h</v>
      </c>
      <c r="E79" s="12">
        <v>0.5</v>
      </c>
      <c r="F79" s="22">
        <f>VLOOKUP($B79,IN_08_20!$B:$E,4,)</f>
        <v>350.78211407878774</v>
      </c>
      <c r="G79" s="13">
        <f>F79*E79</f>
        <v>175.39105703939387</v>
      </c>
      <c r="H79" s="8"/>
    </row>
    <row r="80" spans="1:8" s="2" customFormat="1" ht="13.5" customHeight="1" x14ac:dyDescent="0.25">
      <c r="A80" s="27"/>
      <c r="B80" s="35" t="s">
        <v>904</v>
      </c>
      <c r="C80" s="7"/>
      <c r="D80" s="8"/>
      <c r="E80" s="12"/>
      <c r="F80" s="22"/>
      <c r="G80" s="13"/>
      <c r="H80" s="8"/>
    </row>
    <row r="81" spans="1:8" s="2" customFormat="1" ht="13.5" customHeight="1" x14ac:dyDescent="0.25">
      <c r="A81" s="30">
        <v>75</v>
      </c>
      <c r="B81" s="40" t="str">
        <f>VLOOKUP($A81,'PT ORGANISMOS'!$B$5:$H$1025,4,FALSE)</f>
        <v>eq.012</v>
      </c>
      <c r="C81" s="14" t="str">
        <f>VLOOKUP($A81,'PT ORGANISMOS'!$B$5:$H$1025,3,FALSE)</f>
        <v>CAMIÓN VOLCADOR 140 H.P.</v>
      </c>
      <c r="D81" s="15" t="str">
        <f>VLOOKUP($A81,'PT ORGANISMOS'!$B$5:$H$1025,7,FALSE)</f>
        <v>h</v>
      </c>
      <c r="E81" s="31">
        <v>3.0000000000000001E-3</v>
      </c>
      <c r="F81" s="24">
        <f>VLOOKUP($B81,IN_08_20!$B:$E,4,)</f>
        <v>4146.2887256838385</v>
      </c>
      <c r="G81" s="17">
        <f>F81*E81</f>
        <v>12.438866177051516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1091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1092</v>
      </c>
      <c r="B6" s="42" t="s">
        <v>1093</v>
      </c>
      <c r="C6" s="11"/>
      <c r="D6" s="45" t="s">
        <v>913</v>
      </c>
      <c r="E6" s="43" t="str">
        <f>A6</f>
        <v>0.78.00.A</v>
      </c>
      <c r="F6" s="45" t="s">
        <v>920</v>
      </c>
      <c r="G6" s="44">
        <f>SUM(G8:G11)</f>
        <v>1595.254741398044</v>
      </c>
      <c r="H6" s="8" t="s">
        <v>3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333</v>
      </c>
      <c r="B9" s="39" t="str">
        <f>VLOOKUP($A9,'PT ORGANISMOS'!$B$5:$H$1025,4,FALSE)</f>
        <v>vi.003</v>
      </c>
      <c r="C9" s="7" t="str">
        <f>VLOOKUP($A9,'PT ORGANISMOS'!$B$5:$H$1025,3,FALSE)</f>
        <v>VIDRIO DOBLE TRANSPARENTE 3MM</v>
      </c>
      <c r="D9" s="8" t="str">
        <f>VLOOKUP($A9,'PT ORGANISMOS'!$B$5:$H$1025,7,FALSE)</f>
        <v>m2</v>
      </c>
      <c r="E9" s="12">
        <v>1.05</v>
      </c>
      <c r="F9" s="22">
        <f>VLOOKUP($B9,IN_08_20!$B:$E,4,)</f>
        <v>1185.2120260183392</v>
      </c>
      <c r="G9" s="13">
        <f>F9*E9</f>
        <v>1244.4726273192562</v>
      </c>
      <c r="H9" s="8"/>
    </row>
    <row r="10" spans="1:9" s="2" customFormat="1" ht="13.5" customHeight="1" x14ac:dyDescent="0.25">
      <c r="A10" s="27"/>
      <c r="B10" s="35" t="s">
        <v>903</v>
      </c>
      <c r="C10" s="7"/>
      <c r="D10" s="8"/>
      <c r="E10" s="12"/>
      <c r="F10" s="21"/>
      <c r="G10" s="13"/>
      <c r="H10" s="8"/>
    </row>
    <row r="11" spans="1:9" s="2" customFormat="1" ht="13.5" customHeight="1" x14ac:dyDescent="0.25">
      <c r="A11" s="30">
        <v>202</v>
      </c>
      <c r="B11" s="40" t="str">
        <f>VLOOKUP($A11,'PT ORGANISMOS'!$B$5:$H$1025,4,FALSE)</f>
        <v>mo.006</v>
      </c>
      <c r="C11" s="14" t="str">
        <f>VLOOKUP($A11,'PT ORGANISMOS'!$B$5:$H$1025,3,FALSE)</f>
        <v>CUADRILLA TIPO UOCRA</v>
      </c>
      <c r="D11" s="15" t="str">
        <f>VLOOKUP($A11,'PT ORGANISMOS'!$B$5:$H$1025,7,FALSE)</f>
        <v>h</v>
      </c>
      <c r="E11" s="16">
        <v>1</v>
      </c>
      <c r="F11" s="24">
        <f>VLOOKUP($B11,IN_08_20!$B:$E,4,)</f>
        <v>350.78211407878774</v>
      </c>
      <c r="G11" s="17">
        <f>F11*E11</f>
        <v>350.78211407878774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7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1094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1095</v>
      </c>
      <c r="B6" s="42" t="s">
        <v>1107</v>
      </c>
      <c r="C6" s="11"/>
      <c r="D6" s="45" t="s">
        <v>913</v>
      </c>
      <c r="E6" s="43" t="str">
        <f>A6</f>
        <v>0.99.01.F</v>
      </c>
      <c r="F6" s="45" t="s">
        <v>920</v>
      </c>
      <c r="G6" s="44">
        <f>SUM(G8:G13)</f>
        <v>246.31484604920337</v>
      </c>
      <c r="H6" s="8" t="s">
        <v>4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1</v>
      </c>
      <c r="B9" s="39" t="str">
        <f>VLOOKUP($A9,'PT ORGANISMOS'!$B$5:$H$1025,4,FALSE)</f>
        <v>ac.002</v>
      </c>
      <c r="C9" s="7" t="str">
        <f>VLOOKUP($A9,'PT ORGANISMOS'!$B$5:$H$1025,3,FALSE)</f>
        <v>ALAMBRE DE PÚAS X 500 M.</v>
      </c>
      <c r="D9" s="8" t="str">
        <f>VLOOKUP($A9,'PT ORGANISMOS'!$B$5:$H$1025,7,FALSE)</f>
        <v>rollo</v>
      </c>
      <c r="E9" s="12">
        <v>8.199999999999999E-3</v>
      </c>
      <c r="F9" s="22">
        <f>VLOOKUP($B9,IN_08_20!$B:$E,4,)</f>
        <v>7989.5600644785409</v>
      </c>
      <c r="G9" s="13">
        <f>F9*E9</f>
        <v>65.514392528724031</v>
      </c>
      <c r="H9" s="8"/>
    </row>
    <row r="10" spans="1:9" s="2" customFormat="1" ht="13.5" customHeight="1" x14ac:dyDescent="0.25">
      <c r="A10" s="27">
        <v>216</v>
      </c>
      <c r="B10" s="39" t="str">
        <f>VLOOKUP($A10,'PT ORGANISMOS'!$B$5:$H$1025,4,FALSE)</f>
        <v>pi.019</v>
      </c>
      <c r="C10" s="7" t="str">
        <f>VLOOKUP($A10,'PT ORGANISMOS'!$B$5:$H$1025,3,FALSE)</f>
        <v>PINTURA ASFÁLTICA SECADO RAPIDO</v>
      </c>
      <c r="D10" s="8" t="str">
        <f>VLOOKUP($A10,'PT ORGANISMOS'!$B$5:$H$1025,7,FALSE)</f>
        <v>l</v>
      </c>
      <c r="E10" s="12">
        <v>7.0000000000000007E-2</v>
      </c>
      <c r="F10" s="22">
        <f>VLOOKUP($B10,IN_08_20!$B:$E,4,)</f>
        <v>177.12582770994166</v>
      </c>
      <c r="G10" s="13">
        <f>F10*E10</f>
        <v>12.398807939695917</v>
      </c>
      <c r="H10" s="8"/>
    </row>
    <row r="11" spans="1:9" s="2" customFormat="1" ht="13.5" customHeight="1" x14ac:dyDescent="0.25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32">
        <v>8.2199999999999995E-2</v>
      </c>
      <c r="F11" s="22">
        <f>VLOOKUP($B11,IN_08_20!$B:$E,4,)</f>
        <v>768.45512599935626</v>
      </c>
      <c r="G11" s="13">
        <f>F11*E11</f>
        <v>63.167011357147082</v>
      </c>
      <c r="H11" s="8"/>
    </row>
    <row r="12" spans="1:9" s="2" customFormat="1" ht="13.5" customHeight="1" x14ac:dyDescent="0.25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 x14ac:dyDescent="0.25">
      <c r="A13" s="30">
        <v>202</v>
      </c>
      <c r="B13" s="40" t="str">
        <f>VLOOKUP($A13,'PT ORGANISMOS'!$B$5:$H$1025,4,FALSE)</f>
        <v>mo.006</v>
      </c>
      <c r="C13" s="14" t="str">
        <f>VLOOKUP($A13,'PT ORGANISMOS'!$B$5:$H$1025,3,FALSE)</f>
        <v>CUADRILLA TIPO UOCRA</v>
      </c>
      <c r="D13" s="15" t="str">
        <f>VLOOKUP($A13,'PT ORGANISMOS'!$B$5:$H$1025,7,FALSE)</f>
        <v>h</v>
      </c>
      <c r="E13" s="16">
        <v>0.3</v>
      </c>
      <c r="F13" s="24">
        <f>VLOOKUP($B13,IN_08_20!$B:$E,4,)</f>
        <v>350.78211407878774</v>
      </c>
      <c r="G13" s="17">
        <f>F13*E13</f>
        <v>105.23463422363632</v>
      </c>
      <c r="H13" s="15"/>
    </row>
    <row r="16" spans="1:9" s="2" customFormat="1" ht="15.75" x14ac:dyDescent="0.25">
      <c r="A16" s="50" t="s">
        <v>1096</v>
      </c>
      <c r="B16" s="42" t="s">
        <v>1108</v>
      </c>
      <c r="C16" s="11"/>
      <c r="D16" s="45" t="s">
        <v>913</v>
      </c>
      <c r="E16" s="43" t="str">
        <f>A16</f>
        <v>0.99.02.F</v>
      </c>
      <c r="F16" s="45" t="s">
        <v>920</v>
      </c>
      <c r="G16" s="44">
        <f>SUM(G18:G23)</f>
        <v>2192.5054209851364</v>
      </c>
      <c r="H16" s="8" t="s">
        <v>2</v>
      </c>
    </row>
    <row r="17" spans="1:8" s="2" customFormat="1" ht="15" x14ac:dyDescent="0.25">
      <c r="A17" s="28"/>
      <c r="B17" s="34" t="s">
        <v>909</v>
      </c>
      <c r="C17" s="18"/>
      <c r="D17" s="19" t="s">
        <v>914</v>
      </c>
      <c r="E17" s="19" t="s">
        <v>910</v>
      </c>
      <c r="F17" s="20" t="s">
        <v>911</v>
      </c>
      <c r="G17" s="20" t="s">
        <v>912</v>
      </c>
      <c r="H17" s="18"/>
    </row>
    <row r="18" spans="1:8" s="2" customFormat="1" ht="13.5" customHeight="1" x14ac:dyDescent="0.25">
      <c r="A18" s="29"/>
      <c r="B18" s="46" t="s">
        <v>902</v>
      </c>
      <c r="C18" s="25"/>
      <c r="D18" s="41"/>
      <c r="E18" s="47"/>
      <c r="F18" s="48"/>
      <c r="G18" s="49"/>
      <c r="H18" s="41"/>
    </row>
    <row r="19" spans="1:8" s="2" customFormat="1" ht="13.5" customHeight="1" x14ac:dyDescent="0.25">
      <c r="A19" s="27">
        <v>181</v>
      </c>
      <c r="B19" s="39" t="str">
        <f>VLOOKUP($A19,'PT ORGANISMOS'!$B$5:$H$1025,4,FALSE)</f>
        <v>li.006</v>
      </c>
      <c r="C19" s="7" t="str">
        <f>VLOOKUP($A19,'PT ORGANISMOS'!$B$5:$H$1025,3,FALSE)</f>
        <v xml:space="preserve">CEMENTO PORTLAND (PARA VARIACIÓN HISTÓRICA) </v>
      </c>
      <c r="D19" s="8" t="str">
        <f>VLOOKUP($A19,'PT ORGANISMOS'!$B$5:$H$1025,7,FALSE)</f>
        <v>kg</v>
      </c>
      <c r="E19" s="12">
        <v>46.800000000000004</v>
      </c>
      <c r="F19" s="22">
        <f>VLOOKUP($B19,IN_08_20!$B:$E,4,)</f>
        <v>22.903541245132185</v>
      </c>
      <c r="G19" s="13">
        <f>F19*E19</f>
        <v>1071.8857302721863</v>
      </c>
      <c r="H19" s="8"/>
    </row>
    <row r="20" spans="1:8" s="2" customFormat="1" ht="13.5" customHeight="1" x14ac:dyDescent="0.25">
      <c r="A20" s="27">
        <v>2</v>
      </c>
      <c r="B20" s="39" t="str">
        <f>VLOOKUP($A20,'PT ORGANISMOS'!$B$5:$H$1025,4,FALSE)</f>
        <v>ac.015</v>
      </c>
      <c r="C20" s="7" t="str">
        <f>VLOOKUP($A20,'PT ORGANISMOS'!$B$5:$H$1025,3,FALSE)</f>
        <v>HIERRO MEJORADO DE 10 MM.</v>
      </c>
      <c r="D20" s="8" t="str">
        <f>VLOOKUP($A20,'PT ORGANISMOS'!$B$5:$H$1025,7,FALSE)</f>
        <v>kg</v>
      </c>
      <c r="E20" s="12">
        <v>0.4</v>
      </c>
      <c r="F20" s="22">
        <f>VLOOKUP($B20,IN_08_20!$B:$E,4,)</f>
        <v>122.68072912729149</v>
      </c>
      <c r="G20" s="13">
        <f>F20*E20</f>
        <v>49.072291650916597</v>
      </c>
      <c r="H20" s="8"/>
    </row>
    <row r="21" spans="1:8" s="2" customFormat="1" ht="13.5" customHeight="1" x14ac:dyDescent="0.25">
      <c r="A21" s="27">
        <v>34</v>
      </c>
      <c r="B21" s="39" t="str">
        <f>VLOOKUP($A21,'PT ORGANISMOS'!$B$5:$H$1025,4,FALSE)</f>
        <v>ar.004</v>
      </c>
      <c r="C21" s="7" t="str">
        <f>VLOOKUP($A21,'PT ORGANISMOS'!$B$5:$H$1025,3,FALSE)</f>
        <v>RIPIOSA</v>
      </c>
      <c r="D21" s="8" t="str">
        <f>VLOOKUP($A21,'PT ORGANISMOS'!$B$5:$H$1025,7,FALSE)</f>
        <v>m3</v>
      </c>
      <c r="E21" s="32">
        <v>9.3600000000000003E-2</v>
      </c>
      <c r="F21" s="22">
        <f>VLOOKUP($B21,IN_08_20!$B:$E,4,)</f>
        <v>954.67392779303168</v>
      </c>
      <c r="G21" s="13">
        <f>F21*E21</f>
        <v>89.357479641427773</v>
      </c>
      <c r="H21" s="8"/>
    </row>
    <row r="22" spans="1:8" s="2" customFormat="1" ht="13.5" customHeight="1" x14ac:dyDescent="0.25">
      <c r="A22" s="27"/>
      <c r="B22" s="35" t="s">
        <v>903</v>
      </c>
      <c r="C22" s="7"/>
      <c r="D22" s="8"/>
      <c r="E22" s="12"/>
      <c r="F22" s="22"/>
      <c r="G22" s="13"/>
      <c r="H22" s="8"/>
    </row>
    <row r="23" spans="1:8" s="2" customFormat="1" ht="13.5" customHeight="1" x14ac:dyDescent="0.25">
      <c r="A23" s="30">
        <v>202</v>
      </c>
      <c r="B23" s="40" t="str">
        <f>VLOOKUP($A23,'PT ORGANISMOS'!$B$5:$H$1025,4,FALSE)</f>
        <v>mo.006</v>
      </c>
      <c r="C23" s="14" t="str">
        <f>VLOOKUP($A23,'PT ORGANISMOS'!$B$5:$H$1025,3,FALSE)</f>
        <v>CUADRILLA TIPO UOCRA</v>
      </c>
      <c r="D23" s="15" t="str">
        <f>VLOOKUP($A23,'PT ORGANISMOS'!$B$5:$H$1025,7,FALSE)</f>
        <v>h</v>
      </c>
      <c r="E23" s="16">
        <v>2.8</v>
      </c>
      <c r="F23" s="24">
        <f>VLOOKUP($B23,IN_08_20!$B:$E,4,)</f>
        <v>350.78211407878774</v>
      </c>
      <c r="G23" s="17">
        <f>F23*E23</f>
        <v>982.18991942060563</v>
      </c>
      <c r="H23" s="15"/>
    </row>
    <row r="26" spans="1:8" s="2" customFormat="1" ht="15.75" x14ac:dyDescent="0.25">
      <c r="A26" s="50" t="s">
        <v>1097</v>
      </c>
      <c r="B26" s="42" t="s">
        <v>1109</v>
      </c>
      <c r="C26" s="11"/>
      <c r="D26" s="45" t="s">
        <v>913</v>
      </c>
      <c r="E26" s="43" t="str">
        <f>A26</f>
        <v>0.99.03.F</v>
      </c>
      <c r="F26" s="45" t="s">
        <v>920</v>
      </c>
      <c r="G26" s="44">
        <f>SUM(G28:G42)</f>
        <v>3030.5341280599282</v>
      </c>
      <c r="H26" s="8" t="s">
        <v>4</v>
      </c>
    </row>
    <row r="27" spans="1:8" s="2" customFormat="1" ht="15" x14ac:dyDescent="0.25">
      <c r="A27" s="28"/>
      <c r="B27" s="34" t="s">
        <v>909</v>
      </c>
      <c r="C27" s="18"/>
      <c r="D27" s="19" t="s">
        <v>914</v>
      </c>
      <c r="E27" s="19" t="s">
        <v>910</v>
      </c>
      <c r="F27" s="20" t="s">
        <v>911</v>
      </c>
      <c r="G27" s="20" t="s">
        <v>912</v>
      </c>
      <c r="H27" s="18"/>
    </row>
    <row r="28" spans="1:8" s="2" customFormat="1" ht="13.5" customHeight="1" x14ac:dyDescent="0.25">
      <c r="A28" s="29"/>
      <c r="B28" s="46" t="s">
        <v>902</v>
      </c>
      <c r="C28" s="25"/>
      <c r="D28" s="41"/>
      <c r="E28" s="47"/>
      <c r="F28" s="48"/>
      <c r="G28" s="49"/>
      <c r="H28" s="41"/>
    </row>
    <row r="29" spans="1:8" s="2" customFormat="1" ht="13.5" customHeight="1" x14ac:dyDescent="0.25">
      <c r="A29" s="27">
        <v>181</v>
      </c>
      <c r="B29" s="39" t="str">
        <f>VLOOKUP($A29,'PT ORGANISMOS'!$B$5:$H$1025,4,FALSE)</f>
        <v>li.006</v>
      </c>
      <c r="C29" s="7" t="str">
        <f>VLOOKUP($A29,'PT ORGANISMOS'!$B$5:$H$1025,3,FALSE)</f>
        <v xml:space="preserve">CEMENTO PORTLAND (PARA VARIACIÓN HISTÓRICA) </v>
      </c>
      <c r="D29" s="8" t="str">
        <f>VLOOKUP($A29,'PT ORGANISMOS'!$B$5:$H$1025,7,FALSE)</f>
        <v>kg</v>
      </c>
      <c r="E29" s="12">
        <v>36.67</v>
      </c>
      <c r="F29" s="22">
        <f>VLOOKUP($B29,IN_08_20!$B:$E,4,)</f>
        <v>22.903541245132185</v>
      </c>
      <c r="G29" s="13">
        <f t="shared" ref="G29:G38" si="0">F29*E29</f>
        <v>839.87285745899726</v>
      </c>
      <c r="H29" s="8"/>
    </row>
    <row r="30" spans="1:8" s="2" customFormat="1" ht="13.5" customHeight="1" x14ac:dyDescent="0.25">
      <c r="A30" s="27">
        <v>33</v>
      </c>
      <c r="B30" s="39" t="str">
        <f>VLOOKUP($A30,'PT ORGANISMOS'!$B$5:$H$1025,4,FALSE)</f>
        <v>ar.003</v>
      </c>
      <c r="C30" s="7" t="str">
        <f>VLOOKUP($A30,'PT ORGANISMOS'!$B$5:$H$1025,3,FALSE)</f>
        <v>RIPIO ZARANDEADO 1/3</v>
      </c>
      <c r="D30" s="8" t="str">
        <f>VLOOKUP($A30,'PT ORGANISMOS'!$B$5:$H$1025,7,FALSE)</f>
        <v>m3</v>
      </c>
      <c r="E30" s="32">
        <v>0.10299999999999999</v>
      </c>
      <c r="F30" s="22">
        <f>VLOOKUP($B30,IN_08_20!$B:$E,4,)</f>
        <v>969.41836359764477</v>
      </c>
      <c r="G30" s="13">
        <f t="shared" si="0"/>
        <v>99.8500914505574</v>
      </c>
      <c r="H30" s="8"/>
    </row>
    <row r="31" spans="1:8" s="2" customFormat="1" ht="13.5" customHeight="1" x14ac:dyDescent="0.25">
      <c r="A31" s="27">
        <v>31</v>
      </c>
      <c r="B31" s="39" t="str">
        <f>VLOOKUP($A31,'PT ORGANISMOS'!$B$5:$H$1025,4,FALSE)</f>
        <v>ar.001</v>
      </c>
      <c r="C31" s="7" t="str">
        <f>VLOOKUP($A31,'PT ORGANISMOS'!$B$5:$H$1025,3,FALSE)</f>
        <v>ARENA GRUESA</v>
      </c>
      <c r="D31" s="8" t="str">
        <f>VLOOKUP($A31,'PT ORGANISMOS'!$B$5:$H$1025,7,FALSE)</f>
        <v>m3</v>
      </c>
      <c r="E31" s="32">
        <v>8.7999999999999995E-2</v>
      </c>
      <c r="F31" s="22">
        <f>VLOOKUP($B31,IN_08_20!$B:$E,4,)</f>
        <v>836.86388260317074</v>
      </c>
      <c r="G31" s="13">
        <f t="shared" si="0"/>
        <v>73.644021669079024</v>
      </c>
      <c r="H31" s="8"/>
    </row>
    <row r="32" spans="1:8" s="2" customFormat="1" ht="13.5" customHeight="1" x14ac:dyDescent="0.25">
      <c r="A32" s="27">
        <v>9</v>
      </c>
      <c r="B32" s="39" t="str">
        <f>VLOOKUP($A32,'PT ORGANISMOS'!$B$5:$H$1025,4,FALSE)</f>
        <v>ac.060</v>
      </c>
      <c r="C32" s="7" t="str">
        <f>VLOOKUP($A32,'PT ORGANISMOS'!$B$5:$H$1025,3,FALSE)</f>
        <v>ALAMBRE ROMBOIDAL 150X50X14</v>
      </c>
      <c r="D32" s="8" t="str">
        <f>VLOOKUP($A32,'PT ORGANISMOS'!$B$5:$H$1025,7,FALSE)</f>
        <v>m</v>
      </c>
      <c r="E32" s="12">
        <v>1</v>
      </c>
      <c r="F32" s="22">
        <f>VLOOKUP($B32,IN_08_20!$B:$E,4,)</f>
        <v>537.01956817674204</v>
      </c>
      <c r="G32" s="13">
        <f t="shared" si="0"/>
        <v>537.01956817674204</v>
      </c>
      <c r="H32" s="8"/>
    </row>
    <row r="33" spans="1:8" s="2" customFormat="1" ht="13.5" customHeight="1" x14ac:dyDescent="0.25">
      <c r="A33" s="27">
        <v>11</v>
      </c>
      <c r="B33" s="39" t="str">
        <f>VLOOKUP($A33,'PT ORGANISMOS'!$B$5:$H$1025,4,FALSE)</f>
        <v>ac.070</v>
      </c>
      <c r="C33" s="7" t="str">
        <f>VLOOKUP($A33,'PT ORGANISMOS'!$B$5:$H$1025,3,FALSE)</f>
        <v>ALAMBRE GALVANIZ. 16/14</v>
      </c>
      <c r="D33" s="8" t="str">
        <f>VLOOKUP($A33,'PT ORGANISMOS'!$B$5:$H$1025,7,FALSE)</f>
        <v>m</v>
      </c>
      <c r="E33" s="12">
        <v>2</v>
      </c>
      <c r="F33" s="22">
        <f>VLOOKUP($B33,IN_08_20!$B:$E,4,)</f>
        <v>12.591396762018956</v>
      </c>
      <c r="G33" s="13">
        <f t="shared" si="0"/>
        <v>25.182793524037912</v>
      </c>
      <c r="H33" s="8"/>
    </row>
    <row r="34" spans="1:8" s="2" customFormat="1" ht="13.5" customHeight="1" x14ac:dyDescent="0.25">
      <c r="A34" s="27">
        <v>1</v>
      </c>
      <c r="B34" s="39" t="str">
        <f>VLOOKUP($A34,'PT ORGANISMOS'!$B$5:$H$1025,4,FALSE)</f>
        <v>ac.002</v>
      </c>
      <c r="C34" s="7" t="str">
        <f>VLOOKUP($A34,'PT ORGANISMOS'!$B$5:$H$1025,3,FALSE)</f>
        <v>ALAMBRE DE PÚAS X 500 M.</v>
      </c>
      <c r="D34" s="8" t="str">
        <f>VLOOKUP($A34,'PT ORGANISMOS'!$B$5:$H$1025,7,FALSE)</f>
        <v>rollo</v>
      </c>
      <c r="E34" s="32">
        <v>6.0000000000000001E-3</v>
      </c>
      <c r="F34" s="22">
        <f>VLOOKUP($B34,IN_08_20!$B:$E,4,)</f>
        <v>7989.5600644785409</v>
      </c>
      <c r="G34" s="13">
        <f t="shared" si="0"/>
        <v>47.937360386871248</v>
      </c>
      <c r="H34" s="8"/>
    </row>
    <row r="35" spans="1:8" s="2" customFormat="1" ht="13.5" customHeight="1" x14ac:dyDescent="0.25">
      <c r="A35" s="27">
        <v>14</v>
      </c>
      <c r="B35" s="39" t="str">
        <f>VLOOKUP($A35,'PT ORGANISMOS'!$B$5:$H$1025,4,FALSE)</f>
        <v>ac.090</v>
      </c>
      <c r="C35" s="7" t="str">
        <f>VLOOKUP($A35,'PT ORGANISMOS'!$B$5:$H$1025,3,FALSE)</f>
        <v>GANCHO P/ALAMBRE TEJIDO 3/8"X200 MM</v>
      </c>
      <c r="D35" s="8" t="str">
        <f>VLOOKUP($A35,'PT ORGANISMOS'!$B$5:$H$1025,7,FALSE)</f>
        <v>u</v>
      </c>
      <c r="E35" s="12">
        <v>1</v>
      </c>
      <c r="F35" s="22">
        <f>VLOOKUP($B35,IN_08_20!$B:$E,4,)</f>
        <v>62.650822090813584</v>
      </c>
      <c r="G35" s="13">
        <f t="shared" si="0"/>
        <v>62.650822090813584</v>
      </c>
      <c r="H35" s="8"/>
    </row>
    <row r="36" spans="1:8" s="2" customFormat="1" ht="13.5" customHeight="1" x14ac:dyDescent="0.25">
      <c r="A36" s="27">
        <v>13</v>
      </c>
      <c r="B36" s="39" t="str">
        <f>VLOOKUP($A36,'PT ORGANISMOS'!$B$5:$H$1025,4,FALSE)</f>
        <v>ac.080</v>
      </c>
      <c r="C36" s="7" t="str">
        <f>VLOOKUP($A36,'PT ORGANISMOS'!$B$5:$H$1025,3,FALSE)</f>
        <v>PLANCHUELA 1/2"X1/8"</v>
      </c>
      <c r="D36" s="8" t="str">
        <f>VLOOKUP($A36,'PT ORGANISMOS'!$B$5:$H$1025,7,FALSE)</f>
        <v>m</v>
      </c>
      <c r="E36" s="12">
        <v>1</v>
      </c>
      <c r="F36" s="22">
        <f>VLOOKUP($B36,IN_08_20!$B:$E,4,)</f>
        <v>49.712880292085664</v>
      </c>
      <c r="G36" s="13">
        <f t="shared" si="0"/>
        <v>49.712880292085664</v>
      </c>
      <c r="H36" s="8"/>
    </row>
    <row r="37" spans="1:8" s="2" customFormat="1" ht="13.5" customHeight="1" x14ac:dyDescent="0.25">
      <c r="A37" s="27">
        <v>226</v>
      </c>
      <c r="B37" s="39" t="str">
        <f>VLOOKUP($A37,'PT ORGANISMOS'!$B$5:$H$1025,4,FALSE)</f>
        <v>pre.030</v>
      </c>
      <c r="C37" s="7" t="str">
        <f>VLOOKUP($A37,'PT ORGANISMOS'!$B$5:$H$1025,3,FALSE)</f>
        <v>POSTE ESQUINERO X 3,05 M</v>
      </c>
      <c r="D37" s="8" t="str">
        <f>VLOOKUP($A37,'PT ORGANISMOS'!$B$5:$H$1025,7,FALSE)</f>
        <v>u</v>
      </c>
      <c r="E37" s="32">
        <v>1.2999999999999999E-2</v>
      </c>
      <c r="F37" s="22">
        <f>VLOOKUP($B37,IN_08_20!$B:$E,4,)</f>
        <v>1392.9296160028141</v>
      </c>
      <c r="G37" s="13">
        <f t="shared" si="0"/>
        <v>18.108085008036582</v>
      </c>
      <c r="H37" s="8"/>
    </row>
    <row r="38" spans="1:8" s="2" customFormat="1" ht="13.5" customHeight="1" x14ac:dyDescent="0.25">
      <c r="A38" s="27">
        <v>225</v>
      </c>
      <c r="B38" s="39" t="str">
        <f>VLOOKUP($A38,'PT ORGANISMOS'!$B$5:$H$1025,4,FALSE)</f>
        <v>pre.010</v>
      </c>
      <c r="C38" s="7" t="str">
        <f>VLOOKUP($A38,'PT ORGANISMOS'!$B$5:$H$1025,3,FALSE)</f>
        <v>POSTE INTERMEDIO X 3,05 M</v>
      </c>
      <c r="D38" s="8" t="str">
        <f>VLOOKUP($A38,'PT ORGANISMOS'!$B$5:$H$1025,7,FALSE)</f>
        <v>u</v>
      </c>
      <c r="E38" s="12">
        <v>0.33</v>
      </c>
      <c r="F38" s="22">
        <f>VLOOKUP($B38,IN_08_20!$B:$E,4,)</f>
        <v>824.79573063147234</v>
      </c>
      <c r="G38" s="13">
        <f t="shared" si="0"/>
        <v>272.18259110838591</v>
      </c>
      <c r="H38" s="8"/>
    </row>
    <row r="39" spans="1:8" s="2" customFormat="1" ht="13.5" customHeight="1" x14ac:dyDescent="0.25">
      <c r="A39" s="27"/>
      <c r="B39" s="35" t="s">
        <v>903</v>
      </c>
      <c r="C39" s="7"/>
      <c r="D39" s="8"/>
      <c r="E39" s="12"/>
      <c r="F39" s="79"/>
      <c r="G39" s="13"/>
      <c r="H39" s="8"/>
    </row>
    <row r="40" spans="1:8" s="2" customFormat="1" ht="13.5" customHeight="1" x14ac:dyDescent="0.25">
      <c r="A40" s="27">
        <v>202</v>
      </c>
      <c r="B40" s="39" t="str">
        <f>VLOOKUP($A40,'PT ORGANISMOS'!$B$5:$H$1025,4,FALSE)</f>
        <v>mo.006</v>
      </c>
      <c r="C40" s="7" t="str">
        <f>VLOOKUP($A40,'PT ORGANISMOS'!$B$5:$H$1025,3,FALSE)</f>
        <v>CUADRILLA TIPO UOCRA</v>
      </c>
      <c r="D40" s="8" t="str">
        <f>VLOOKUP($A40,'PT ORGANISMOS'!$B$5:$H$1025,7,FALSE)</f>
        <v>h</v>
      </c>
      <c r="E40" s="12">
        <v>2.7</v>
      </c>
      <c r="F40" s="22">
        <f>VLOOKUP($B40,IN_08_20!$B:$E,4,)</f>
        <v>350.78211407878774</v>
      </c>
      <c r="G40" s="13">
        <f>F40*E40</f>
        <v>947.11170801272692</v>
      </c>
      <c r="H40" s="8"/>
    </row>
    <row r="41" spans="1:8" s="2" customFormat="1" ht="13.5" customHeight="1" x14ac:dyDescent="0.25">
      <c r="A41" s="27"/>
      <c r="B41" s="35" t="s">
        <v>904</v>
      </c>
      <c r="C41" s="7"/>
      <c r="D41" s="8"/>
      <c r="E41" s="12"/>
      <c r="F41" s="71"/>
      <c r="G41" s="13"/>
      <c r="H41" s="8"/>
    </row>
    <row r="42" spans="1:8" s="2" customFormat="1" ht="13.5" customHeight="1" x14ac:dyDescent="0.25">
      <c r="A42" s="30">
        <v>83</v>
      </c>
      <c r="B42" s="40" t="str">
        <f>VLOOKUP($A42,'PT ORGANISMOS'!$B$5:$H$1025,4,FALSE)</f>
        <v>eq.020</v>
      </c>
      <c r="C42" s="14" t="str">
        <f>VLOOKUP($A42,'PT ORGANISMOS'!$B$5:$H$1025,3,FALSE)</f>
        <v>MIXER HORMIGÓN 5 M3</v>
      </c>
      <c r="D42" s="15" t="str">
        <f>VLOOKUP($A42,'PT ORGANISMOS'!$B$5:$H$1025,7,FALSE)</f>
        <v>h</v>
      </c>
      <c r="E42" s="16">
        <v>0.01</v>
      </c>
      <c r="F42" s="24">
        <f>VLOOKUP($B42,IN_08_20!$B:$E,4,)</f>
        <v>5726.1348881594367</v>
      </c>
      <c r="G42" s="17">
        <f>F42*E42</f>
        <v>57.261348881594365</v>
      </c>
      <c r="H42" s="15"/>
    </row>
    <row r="45" spans="1:8" s="2" customFormat="1" ht="15.75" x14ac:dyDescent="0.25">
      <c r="A45" s="50" t="s">
        <v>1098</v>
      </c>
      <c r="B45" s="42" t="s">
        <v>1110</v>
      </c>
      <c r="C45" s="11"/>
      <c r="D45" s="45" t="s">
        <v>913</v>
      </c>
      <c r="E45" s="43" t="str">
        <f>A45</f>
        <v>0.99.04.F</v>
      </c>
      <c r="F45" s="45" t="s">
        <v>920</v>
      </c>
      <c r="G45" s="44">
        <f>SUM(G47:G53)</f>
        <v>12430.055599041461</v>
      </c>
      <c r="H45" s="8" t="s">
        <v>0</v>
      </c>
    </row>
    <row r="46" spans="1:8" s="2" customFormat="1" ht="15" x14ac:dyDescent="0.25">
      <c r="A46" s="28"/>
      <c r="B46" s="34" t="s">
        <v>909</v>
      </c>
      <c r="C46" s="18"/>
      <c r="D46" s="19" t="s">
        <v>914</v>
      </c>
      <c r="E46" s="19" t="s">
        <v>910</v>
      </c>
      <c r="F46" s="20" t="s">
        <v>911</v>
      </c>
      <c r="G46" s="20" t="s">
        <v>912</v>
      </c>
      <c r="H46" s="18"/>
    </row>
    <row r="47" spans="1:8" s="2" customFormat="1" ht="13.5" customHeight="1" x14ac:dyDescent="0.25">
      <c r="A47" s="29"/>
      <c r="B47" s="46" t="s">
        <v>902</v>
      </c>
      <c r="C47" s="25"/>
      <c r="D47" s="41"/>
      <c r="E47" s="47"/>
      <c r="F47" s="48"/>
      <c r="G47" s="49"/>
      <c r="H47" s="41"/>
    </row>
    <row r="48" spans="1:8" s="2" customFormat="1" ht="13.5" customHeight="1" x14ac:dyDescent="0.25">
      <c r="A48" s="27">
        <v>301</v>
      </c>
      <c r="B48" s="39" t="str">
        <f>VLOOKUP($A48,'PT ORGANISMOS'!$B$5:$H$1025,4,FALSE)</f>
        <v>sa.015</v>
      </c>
      <c r="C48" s="7" t="str">
        <f>VLOOKUP($A48,'PT ORGANISMOS'!$B$5:$H$1025,3,FALSE)</f>
        <v>BACHA SIMPLE ACERO INOX. 52 X 32X18</v>
      </c>
      <c r="D48" s="8" t="str">
        <f>VLOOKUP($A48,'PT ORGANISMOS'!$B$5:$H$1025,7,FALSE)</f>
        <v>u</v>
      </c>
      <c r="E48" s="12">
        <v>1</v>
      </c>
      <c r="F48" s="22">
        <f>VLOOKUP($B48,IN_08_20!$B:$E,4,)</f>
        <v>4872.1666350620853</v>
      </c>
      <c r="G48" s="13">
        <f>F48*E48</f>
        <v>4872.1666350620853</v>
      </c>
      <c r="H48" s="8"/>
    </row>
    <row r="49" spans="1:8" s="2" customFormat="1" ht="13.5" customHeight="1" x14ac:dyDescent="0.25">
      <c r="A49" s="27">
        <v>602</v>
      </c>
      <c r="B49" s="39" t="str">
        <f>VLOOKUP($A49,'PT ORGANISMOS'!$B$5:$H$1025,4,FALSE)</f>
        <v>sa.291</v>
      </c>
      <c r="C49" s="7" t="str">
        <f>VLOOKUP($A49,'PT ORGANISMOS'!$B$5:$H$1025,3,FALSE)</f>
        <v>MESADA GRANITO RECONST. 4 CM. ESP.</v>
      </c>
      <c r="D49" s="8" t="str">
        <f>VLOOKUP($A49,'PT ORGANISMOS'!$B$5:$H$1025,7,FALSE)</f>
        <v>m2</v>
      </c>
      <c r="E49" s="12">
        <v>1.2</v>
      </c>
      <c r="F49" s="22">
        <f>VLOOKUP($B49,IN_08_20!$B:$E,4,)</f>
        <v>4733.4730269022457</v>
      </c>
      <c r="G49" s="13">
        <f>F49*E49</f>
        <v>5680.1676322826943</v>
      </c>
      <c r="H49" s="8"/>
    </row>
    <row r="50" spans="1:8" s="2" customFormat="1" ht="13.5" customHeight="1" x14ac:dyDescent="0.25">
      <c r="A50" s="27"/>
      <c r="B50" s="35" t="s">
        <v>903</v>
      </c>
      <c r="C50" s="7"/>
      <c r="D50" s="8"/>
      <c r="E50" s="12"/>
      <c r="F50" s="21"/>
      <c r="G50" s="13"/>
      <c r="H50" s="8"/>
    </row>
    <row r="51" spans="1:8" s="2" customFormat="1" ht="13.5" customHeight="1" x14ac:dyDescent="0.25">
      <c r="A51" s="27">
        <v>202</v>
      </c>
      <c r="B51" s="39" t="str">
        <f>VLOOKUP($A51,'PT ORGANISMOS'!$B$5:$H$1025,4,FALSE)</f>
        <v>mo.006</v>
      </c>
      <c r="C51" s="7" t="str">
        <f>VLOOKUP($A51,'PT ORGANISMOS'!$B$5:$H$1025,3,FALSE)</f>
        <v>CUADRILLA TIPO UOCRA</v>
      </c>
      <c r="D51" s="8" t="str">
        <f>VLOOKUP($A51,'PT ORGANISMOS'!$B$5:$H$1025,7,FALSE)</f>
        <v>h</v>
      </c>
      <c r="E51" s="12">
        <v>4.7</v>
      </c>
      <c r="F51" s="22">
        <f>VLOOKUP($B51,IN_08_20!$B:$E,4,)</f>
        <v>350.78211407878774</v>
      </c>
      <c r="G51" s="13">
        <f>F51*E51</f>
        <v>1648.6759361703025</v>
      </c>
      <c r="H51" s="8"/>
    </row>
    <row r="52" spans="1:8" s="2" customFormat="1" ht="13.5" customHeight="1" x14ac:dyDescent="0.25">
      <c r="A52" s="27"/>
      <c r="B52" s="35" t="s">
        <v>904</v>
      </c>
      <c r="C52" s="7"/>
      <c r="D52" s="8"/>
      <c r="E52" s="12"/>
      <c r="F52" s="22"/>
      <c r="G52" s="13"/>
      <c r="H52" s="8"/>
    </row>
    <row r="53" spans="1:8" s="2" customFormat="1" ht="13.5" customHeight="1" x14ac:dyDescent="0.25">
      <c r="A53" s="30">
        <v>83</v>
      </c>
      <c r="B53" s="40" t="str">
        <f>VLOOKUP($A53,'PT ORGANISMOS'!$B$5:$H$1025,4,FALSE)</f>
        <v>eq.020</v>
      </c>
      <c r="C53" s="14" t="str">
        <f>VLOOKUP($A53,'PT ORGANISMOS'!$B$5:$H$1025,3,FALSE)</f>
        <v>MIXER HORMIGÓN 5 M3</v>
      </c>
      <c r="D53" s="15" t="str">
        <f>VLOOKUP($A53,'PT ORGANISMOS'!$B$5:$H$1025,7,FALSE)</f>
        <v>h</v>
      </c>
      <c r="E53" s="16">
        <v>0.04</v>
      </c>
      <c r="F53" s="24">
        <f>VLOOKUP($B53,IN_08_20!$B:$E,4,)</f>
        <v>5726.1348881594367</v>
      </c>
      <c r="G53" s="17">
        <f>F53*E53</f>
        <v>229.04539552637746</v>
      </c>
      <c r="H53" s="15"/>
    </row>
    <row r="54" spans="1:8" s="2" customFormat="1" ht="15.75" x14ac:dyDescent="0.25">
      <c r="A54" s="50" t="s">
        <v>1099</v>
      </c>
      <c r="B54" s="42" t="s">
        <v>1111</v>
      </c>
      <c r="C54" s="11"/>
      <c r="D54" s="45" t="s">
        <v>913</v>
      </c>
      <c r="E54" s="43" t="str">
        <f>A54</f>
        <v>0.99.05.F</v>
      </c>
      <c r="F54" s="45" t="s">
        <v>920</v>
      </c>
      <c r="G54" s="44">
        <f>SUM(G56:G60)</f>
        <v>707.1583051452659</v>
      </c>
      <c r="H54" s="8" t="s">
        <v>0</v>
      </c>
    </row>
    <row r="55" spans="1:8" s="2" customFormat="1" ht="15" x14ac:dyDescent="0.25">
      <c r="A55" s="28"/>
      <c r="B55" s="34" t="s">
        <v>909</v>
      </c>
      <c r="C55" s="18"/>
      <c r="D55" s="19" t="s">
        <v>914</v>
      </c>
      <c r="E55" s="19" t="s">
        <v>910</v>
      </c>
      <c r="F55" s="20" t="s">
        <v>911</v>
      </c>
      <c r="G55" s="20" t="s">
        <v>912</v>
      </c>
      <c r="H55" s="18"/>
    </row>
    <row r="56" spans="1:8" s="2" customFormat="1" ht="13.5" customHeight="1" x14ac:dyDescent="0.25">
      <c r="A56" s="29"/>
      <c r="B56" s="46" t="s">
        <v>902</v>
      </c>
      <c r="C56" s="25"/>
      <c r="D56" s="41"/>
      <c r="E56" s="47"/>
      <c r="F56" s="48"/>
      <c r="G56" s="49"/>
      <c r="H56" s="41"/>
    </row>
    <row r="57" spans="1:8" s="2" customFormat="1" ht="13.5" customHeight="1" x14ac:dyDescent="0.25">
      <c r="A57" s="27">
        <v>159</v>
      </c>
      <c r="B57" s="39" t="str">
        <f>VLOOKUP($A57,'PT ORGANISMOS'!$B$5:$H$1025,4,FALSE)</f>
        <v>fo.020</v>
      </c>
      <c r="C57" s="7" t="str">
        <f>VLOOKUP($A57,'PT ORGANISMOS'!$B$5:$H$1025,3,FALSE)</f>
        <v>MANTILLO</v>
      </c>
      <c r="D57" s="8" t="str">
        <f>VLOOKUP($A57,'PT ORGANISMOS'!$B$5:$H$1025,7,FALSE)</f>
        <v>bolsa</v>
      </c>
      <c r="E57" s="12">
        <v>0.5</v>
      </c>
      <c r="F57" s="22">
        <f>VLOOKUP($B57,IN_08_20!$B:$E,4,)</f>
        <v>91.799999999999969</v>
      </c>
      <c r="G57" s="13">
        <f>F57*E57</f>
        <v>45.899999999999984</v>
      </c>
      <c r="H57" s="8"/>
    </row>
    <row r="58" spans="1:8" s="2" customFormat="1" ht="13.5" customHeight="1" x14ac:dyDescent="0.25">
      <c r="A58" s="27">
        <v>158</v>
      </c>
      <c r="B58" s="39" t="str">
        <f>VLOOKUP($A58,'PT ORGANISMOS'!$B$5:$H$1025,4,FALSE)</f>
        <v>fo.010</v>
      </c>
      <c r="C58" s="7" t="str">
        <f>VLOOKUP($A58,'PT ORGANISMOS'!$B$5:$H$1025,3,FALSE)</f>
        <v>ÁRBOLES PARA FORESTACIÓN - FRESNO</v>
      </c>
      <c r="D58" s="8" t="str">
        <f>VLOOKUP($A58,'PT ORGANISMOS'!$B$5:$H$1025,7,FALSE)</f>
        <v>u</v>
      </c>
      <c r="E58" s="12">
        <v>1</v>
      </c>
      <c r="F58" s="22">
        <f>VLOOKUP($B58,IN_08_20!$B:$E,4,)</f>
        <v>485.86724810587202</v>
      </c>
      <c r="G58" s="13">
        <f>F58*E58</f>
        <v>485.86724810587202</v>
      </c>
      <c r="H58" s="8"/>
    </row>
    <row r="59" spans="1:8" s="2" customFormat="1" ht="13.5" customHeight="1" x14ac:dyDescent="0.25">
      <c r="A59" s="27"/>
      <c r="B59" s="35" t="s">
        <v>903</v>
      </c>
      <c r="C59" s="7"/>
      <c r="D59" s="8"/>
      <c r="E59" s="12"/>
      <c r="F59" s="22"/>
      <c r="G59" s="13"/>
      <c r="H59" s="8"/>
    </row>
    <row r="60" spans="1:8" s="2" customFormat="1" ht="13.5" customHeight="1" x14ac:dyDescent="0.25">
      <c r="A60" s="30">
        <v>202</v>
      </c>
      <c r="B60" s="40" t="str">
        <f>VLOOKUP($A60,'PT ORGANISMOS'!$B$5:$H$1025,4,FALSE)</f>
        <v>mo.006</v>
      </c>
      <c r="C60" s="14" t="str">
        <f>VLOOKUP($A60,'PT ORGANISMOS'!$B$5:$H$1025,3,FALSE)</f>
        <v>CUADRILLA TIPO UOCRA</v>
      </c>
      <c r="D60" s="15" t="str">
        <f>VLOOKUP($A60,'PT ORGANISMOS'!$B$5:$H$1025,7,FALSE)</f>
        <v>h</v>
      </c>
      <c r="E60" s="16">
        <v>0.5</v>
      </c>
      <c r="F60" s="24">
        <f>VLOOKUP($B60,IN_08_20!$B:$E,4,)</f>
        <v>350.78211407878774</v>
      </c>
      <c r="G60" s="17">
        <f>F60*E60</f>
        <v>175.39105703939387</v>
      </c>
      <c r="H60" s="15"/>
    </row>
    <row r="63" spans="1:8" s="2" customFormat="1" ht="15.75" x14ac:dyDescent="0.25">
      <c r="A63" s="50" t="s">
        <v>1100</v>
      </c>
      <c r="B63" s="42" t="s">
        <v>1112</v>
      </c>
      <c r="C63" s="11"/>
      <c r="D63" s="45" t="s">
        <v>913</v>
      </c>
      <c r="E63" s="43" t="str">
        <f>A63</f>
        <v>0.99.06.F</v>
      </c>
      <c r="F63" s="45" t="s">
        <v>920</v>
      </c>
      <c r="G63" s="44">
        <f>SUM(G65:G68)</f>
        <v>19118.299581657855</v>
      </c>
      <c r="H63" s="8" t="s">
        <v>0</v>
      </c>
    </row>
    <row r="64" spans="1:8" s="2" customFormat="1" ht="15" x14ac:dyDescent="0.25">
      <c r="A64" s="28"/>
      <c r="B64" s="34" t="s">
        <v>909</v>
      </c>
      <c r="C64" s="18"/>
      <c r="D64" s="19" t="s">
        <v>914</v>
      </c>
      <c r="E64" s="19" t="s">
        <v>910</v>
      </c>
      <c r="F64" s="20" t="s">
        <v>911</v>
      </c>
      <c r="G64" s="20" t="s">
        <v>912</v>
      </c>
      <c r="H64" s="18"/>
    </row>
    <row r="65" spans="1:8" s="2" customFormat="1" ht="13.5" customHeight="1" x14ac:dyDescent="0.25">
      <c r="A65" s="29"/>
      <c r="B65" s="46" t="s">
        <v>902</v>
      </c>
      <c r="C65" s="25"/>
      <c r="D65" s="41"/>
      <c r="E65" s="47"/>
      <c r="F65" s="48"/>
      <c r="G65" s="49"/>
      <c r="H65" s="41"/>
    </row>
    <row r="66" spans="1:8" s="2" customFormat="1" ht="13.5" customHeight="1" x14ac:dyDescent="0.25">
      <c r="A66" s="27">
        <v>53</v>
      </c>
      <c r="B66" s="39" t="str">
        <f>VLOOKUP($A66,'PT ORGANISMOS'!$B$5:$H$1025,4,FALSE)</f>
        <v>ch.011</v>
      </c>
      <c r="C66" s="7" t="str">
        <f>VLOOKUP($A66,'PT ORGANISMOS'!$B$5:$H$1025,3,FALSE)</f>
        <v>CAÑO ESTRUCTURAL REDONDO 3" X 1,6 X 6MT.</v>
      </c>
      <c r="D66" s="8" t="str">
        <f>VLOOKUP($A66,'PT ORGANISMOS'!$B$5:$H$1025,7,FALSE)</f>
        <v>m</v>
      </c>
      <c r="E66" s="12">
        <v>34</v>
      </c>
      <c r="F66" s="22">
        <f>VLOOKUP($B66,IN_08_20!$B:$E,4,)</f>
        <v>510.71732386070346</v>
      </c>
      <c r="G66" s="13">
        <f>F66*E66</f>
        <v>17364.389011263916</v>
      </c>
      <c r="H66" s="8"/>
    </row>
    <row r="67" spans="1:8" s="2" customFormat="1" ht="13.5" customHeight="1" x14ac:dyDescent="0.25">
      <c r="A67" s="27"/>
      <c r="B67" s="35" t="s">
        <v>903</v>
      </c>
      <c r="C67" s="7"/>
      <c r="D67" s="8"/>
      <c r="E67" s="12"/>
      <c r="F67" s="21"/>
      <c r="G67" s="13"/>
      <c r="H67" s="8"/>
    </row>
    <row r="68" spans="1:8" s="2" customFormat="1" ht="13.5" customHeight="1" x14ac:dyDescent="0.25">
      <c r="A68" s="30">
        <v>202</v>
      </c>
      <c r="B68" s="40" t="str">
        <f>VLOOKUP($A68,'PT ORGANISMOS'!$B$5:$H$1025,4,FALSE)</f>
        <v>mo.006</v>
      </c>
      <c r="C68" s="14" t="str">
        <f>VLOOKUP($A68,'PT ORGANISMOS'!$B$5:$H$1025,3,FALSE)</f>
        <v>CUADRILLA TIPO UOCRA</v>
      </c>
      <c r="D68" s="15" t="str">
        <f>VLOOKUP($A68,'PT ORGANISMOS'!$B$5:$H$1025,7,FALSE)</f>
        <v>h</v>
      </c>
      <c r="E68" s="16">
        <v>5</v>
      </c>
      <c r="F68" s="24">
        <f>VLOOKUP($B68,IN_08_20!$B:$E,4,)</f>
        <v>350.78211407878774</v>
      </c>
      <c r="G68" s="17">
        <f>F68*E68</f>
        <v>1753.9105703939388</v>
      </c>
      <c r="H68" s="15"/>
    </row>
    <row r="71" spans="1:8" s="2" customFormat="1" ht="15.75" x14ac:dyDescent="0.25">
      <c r="A71" s="50" t="s">
        <v>1101</v>
      </c>
      <c r="B71" s="42" t="s">
        <v>1113</v>
      </c>
      <c r="C71" s="11"/>
      <c r="D71" s="45" t="s">
        <v>913</v>
      </c>
      <c r="E71" s="43" t="str">
        <f>A71</f>
        <v>0.99.07.F</v>
      </c>
      <c r="F71" s="45" t="s">
        <v>920</v>
      </c>
      <c r="G71" s="44">
        <f>SUM(G73:G76)</f>
        <v>63.912942557880797</v>
      </c>
      <c r="H71" s="8" t="s">
        <v>3</v>
      </c>
    </row>
    <row r="72" spans="1:8" s="2" customFormat="1" ht="15" x14ac:dyDescent="0.25">
      <c r="A72" s="28"/>
      <c r="B72" s="34" t="s">
        <v>909</v>
      </c>
      <c r="C72" s="18"/>
      <c r="D72" s="19" t="s">
        <v>914</v>
      </c>
      <c r="E72" s="19" t="s">
        <v>910</v>
      </c>
      <c r="F72" s="20" t="s">
        <v>911</v>
      </c>
      <c r="G72" s="20" t="s">
        <v>912</v>
      </c>
      <c r="H72" s="18"/>
    </row>
    <row r="73" spans="1:8" s="2" customFormat="1" ht="13.5" customHeight="1" x14ac:dyDescent="0.25">
      <c r="A73" s="27"/>
      <c r="B73" s="35" t="s">
        <v>903</v>
      </c>
      <c r="C73" s="7"/>
      <c r="D73" s="8"/>
      <c r="E73" s="12"/>
      <c r="F73" s="21"/>
      <c r="G73" s="13"/>
      <c r="H73" s="8"/>
    </row>
    <row r="74" spans="1:8" s="2" customFormat="1" ht="13.5" customHeight="1" x14ac:dyDescent="0.25">
      <c r="A74" s="27">
        <v>202</v>
      </c>
      <c r="B74" s="39" t="str">
        <f>VLOOKUP($A74,'PT ORGANISMOS'!$B$5:$H$1025,4,FALSE)</f>
        <v>mo.006</v>
      </c>
      <c r="C74" s="7" t="str">
        <f>VLOOKUP($A74,'PT ORGANISMOS'!$B$5:$H$1025,3,FALSE)</f>
        <v>CUADRILLA TIPO UOCRA</v>
      </c>
      <c r="D74" s="8" t="str">
        <f>VLOOKUP($A74,'PT ORGANISMOS'!$B$5:$H$1025,7,FALSE)</f>
        <v>h</v>
      </c>
      <c r="E74" s="32">
        <v>6.4000000000000001E-2</v>
      </c>
      <c r="F74" s="22">
        <f>VLOOKUP($B74,IN_08_20!$B:$E,4,)</f>
        <v>350.78211407878774</v>
      </c>
      <c r="G74" s="13">
        <f>F74*E74</f>
        <v>22.450055301042415</v>
      </c>
      <c r="H74" s="8"/>
    </row>
    <row r="75" spans="1:8" s="2" customFormat="1" ht="13.5" customHeight="1" x14ac:dyDescent="0.25">
      <c r="A75" s="27"/>
      <c r="B75" s="35" t="s">
        <v>904</v>
      </c>
      <c r="C75" s="7"/>
      <c r="D75" s="8"/>
      <c r="E75" s="12"/>
      <c r="F75" s="22"/>
      <c r="G75" s="13"/>
      <c r="H75" s="8"/>
    </row>
    <row r="76" spans="1:8" s="2" customFormat="1" ht="13.5" customHeight="1" x14ac:dyDescent="0.25">
      <c r="A76" s="30">
        <v>75</v>
      </c>
      <c r="B76" s="40" t="str">
        <f>VLOOKUP($A76,'PT ORGANISMOS'!$B$5:$H$1025,4,FALSE)</f>
        <v>eq.012</v>
      </c>
      <c r="C76" s="14" t="str">
        <f>VLOOKUP($A76,'PT ORGANISMOS'!$B$5:$H$1025,3,FALSE)</f>
        <v>CAMIÓN VOLCADOR 140 H.P.</v>
      </c>
      <c r="D76" s="15" t="str">
        <f>VLOOKUP($A76,'PT ORGANISMOS'!$B$5:$H$1025,7,FALSE)</f>
        <v>h</v>
      </c>
      <c r="E76" s="16">
        <v>0.01</v>
      </c>
      <c r="F76" s="24">
        <f>VLOOKUP($B76,IN_08_20!$B:$E,4,)</f>
        <v>4146.2887256838385</v>
      </c>
      <c r="G76" s="17">
        <f>F76*E76</f>
        <v>41.462887256838385</v>
      </c>
      <c r="H76" s="15"/>
    </row>
    <row r="79" spans="1:8" s="2" customFormat="1" ht="15.75" x14ac:dyDescent="0.25">
      <c r="A79" s="50" t="s">
        <v>1102</v>
      </c>
      <c r="B79" s="42" t="s">
        <v>2035</v>
      </c>
      <c r="C79" s="11"/>
      <c r="D79" s="45" t="s">
        <v>913</v>
      </c>
      <c r="E79" s="43" t="str">
        <f>A79</f>
        <v>0.99.08.F</v>
      </c>
      <c r="F79" s="45" t="s">
        <v>920</v>
      </c>
      <c r="G79" s="44">
        <f>SUM(G81:G85)</f>
        <v>38081.481783851144</v>
      </c>
      <c r="H79" s="8" t="s">
        <v>2</v>
      </c>
    </row>
    <row r="80" spans="1:8" s="2" customFormat="1" ht="15" x14ac:dyDescent="0.25">
      <c r="A80" s="28"/>
      <c r="B80" s="34" t="s">
        <v>909</v>
      </c>
      <c r="C80" s="18"/>
      <c r="D80" s="19" t="s">
        <v>914</v>
      </c>
      <c r="E80" s="19" t="s">
        <v>910</v>
      </c>
      <c r="F80" s="20" t="s">
        <v>911</v>
      </c>
      <c r="G80" s="20" t="s">
        <v>912</v>
      </c>
      <c r="H80" s="18"/>
    </row>
    <row r="81" spans="1:8" s="2" customFormat="1" ht="13.5" customHeight="1" x14ac:dyDescent="0.25">
      <c r="A81" s="29"/>
      <c r="B81" s="46" t="s">
        <v>902</v>
      </c>
      <c r="C81" s="25"/>
      <c r="D81" s="41"/>
      <c r="E81" s="47"/>
      <c r="F81" s="48"/>
      <c r="G81" s="49"/>
      <c r="H81" s="41"/>
    </row>
    <row r="82" spans="1:8" s="2" customFormat="1" ht="13.5" customHeight="1" x14ac:dyDescent="0.25">
      <c r="A82" s="27">
        <v>154</v>
      </c>
      <c r="B82" s="39" t="str">
        <f>VLOOKUP($A82,'PT ORGANISMOS'!$B$5:$H$1025,4,FALSE)</f>
        <v>fi.026</v>
      </c>
      <c r="C82" s="7" t="str">
        <f>VLOOKUP($A82,'PT ORGANISMOS'!$B$5:$H$1025,3,FALSE)</f>
        <v>DERECHOS DE APROBACIÓN C.PROFES.</v>
      </c>
      <c r="D82" s="8" t="str">
        <f>VLOOKUP($A82,'PT ORGANISMOS'!$B$5:$H$1025,7,FALSE)</f>
        <v>u</v>
      </c>
      <c r="E82" s="12">
        <v>1.9056</v>
      </c>
      <c r="F82" s="22">
        <f>VLOOKUP($B82,IN_08_20!$B:$E,4,)</f>
        <v>726.56219999999985</v>
      </c>
      <c r="G82" s="13">
        <f>F82*E82</f>
        <v>1384.5369283199998</v>
      </c>
      <c r="H82" s="8"/>
    </row>
    <row r="83" spans="1:8" s="2" customFormat="1" ht="13.5" customHeight="1" x14ac:dyDescent="0.25">
      <c r="A83" s="27">
        <v>155</v>
      </c>
      <c r="B83" s="39" t="str">
        <f>VLOOKUP($A83,'PT ORGANISMOS'!$B$5:$H$1025,4,FALSE)</f>
        <v>fi.027</v>
      </c>
      <c r="C83" s="7" t="str">
        <f>VLOOKUP($A83,'PT ORGANISMOS'!$B$5:$H$1025,3,FALSE)</f>
        <v>COPIA DE PLANOS</v>
      </c>
      <c r="D83" s="8" t="str">
        <f>VLOOKUP($A83,'PT ORGANISMOS'!$B$5:$H$1025,7,FALSE)</f>
        <v>m2</v>
      </c>
      <c r="E83" s="12">
        <v>36</v>
      </c>
      <c r="F83" s="22">
        <f>VLOOKUP($B83,IN_08_20!$B:$E,4,)</f>
        <v>239.84377025633682</v>
      </c>
      <c r="G83" s="13">
        <f>F83*E83</f>
        <v>8634.3757292281261</v>
      </c>
      <c r="H83" s="8"/>
    </row>
    <row r="84" spans="1:8" s="2" customFormat="1" ht="13.5" customHeight="1" x14ac:dyDescent="0.25">
      <c r="A84" s="27"/>
      <c r="B84" s="35" t="s">
        <v>903</v>
      </c>
      <c r="C84" s="7"/>
      <c r="D84" s="8"/>
      <c r="E84" s="12"/>
      <c r="F84" s="21"/>
      <c r="G84" s="13"/>
      <c r="H84" s="8"/>
    </row>
    <row r="85" spans="1:8" s="2" customFormat="1" ht="13.5" customHeight="1" x14ac:dyDescent="0.25">
      <c r="A85" s="30">
        <v>202</v>
      </c>
      <c r="B85" s="40" t="str">
        <f>VLOOKUP($A85,'PT ORGANISMOS'!$B$5:$H$1025,4,FALSE)</f>
        <v>mo.006</v>
      </c>
      <c r="C85" s="14" t="str">
        <f>VLOOKUP($A85,'PT ORGANISMOS'!$B$5:$H$1025,3,FALSE)</f>
        <v>CUADRILLA TIPO UOCRA</v>
      </c>
      <c r="D85" s="15" t="str">
        <f>VLOOKUP($A85,'PT ORGANISMOS'!$B$5:$H$1025,7,FALSE)</f>
        <v>h</v>
      </c>
      <c r="E85" s="16">
        <v>80</v>
      </c>
      <c r="F85" s="24">
        <f>VLOOKUP($B85,IN_08_20!$B:$E,4,)</f>
        <v>350.78211407878774</v>
      </c>
      <c r="G85" s="17">
        <f>F85*E85</f>
        <v>28062.56912630302</v>
      </c>
      <c r="H85" s="15"/>
    </row>
    <row r="87" spans="1:8" s="2" customFormat="1" ht="15.75" x14ac:dyDescent="0.25">
      <c r="A87" s="50" t="s">
        <v>1103</v>
      </c>
      <c r="B87" s="42" t="s">
        <v>1114</v>
      </c>
      <c r="C87" s="11"/>
      <c r="D87" s="45" t="s">
        <v>913</v>
      </c>
      <c r="E87" s="43" t="str">
        <f>A87</f>
        <v>0.99.09.F</v>
      </c>
      <c r="F87" s="45" t="s">
        <v>920</v>
      </c>
      <c r="G87" s="44">
        <f>SUM(G89:G96)</f>
        <v>10707.974049905135</v>
      </c>
      <c r="H87" s="8" t="s">
        <v>1</v>
      </c>
    </row>
    <row r="88" spans="1:8" s="2" customFormat="1" ht="15" x14ac:dyDescent="0.25">
      <c r="A88" s="28"/>
      <c r="B88" s="34" t="s">
        <v>909</v>
      </c>
      <c r="C88" s="18"/>
      <c r="D88" s="19" t="s">
        <v>914</v>
      </c>
      <c r="E88" s="19" t="s">
        <v>910</v>
      </c>
      <c r="F88" s="20" t="s">
        <v>911</v>
      </c>
      <c r="G88" s="20" t="s">
        <v>912</v>
      </c>
      <c r="H88" s="18"/>
    </row>
    <row r="89" spans="1:8" s="2" customFormat="1" ht="13.5" customHeight="1" x14ac:dyDescent="0.25">
      <c r="A89" s="29"/>
      <c r="B89" s="46" t="s">
        <v>902</v>
      </c>
      <c r="C89" s="25"/>
      <c r="D89" s="41"/>
      <c r="E89" s="47"/>
      <c r="F89" s="48"/>
      <c r="G89" s="49"/>
      <c r="H89" s="41"/>
    </row>
    <row r="90" spans="1:8" s="2" customFormat="1" ht="13.5" customHeight="1" x14ac:dyDescent="0.25">
      <c r="A90" s="27">
        <v>181</v>
      </c>
      <c r="B90" s="39" t="str">
        <f>VLOOKUP($A90,'PT ORGANISMOS'!$B$5:$H$1025,4,FALSE)</f>
        <v>li.006</v>
      </c>
      <c r="C90" s="7" t="str">
        <f>VLOOKUP($A90,'PT ORGANISMOS'!$B$5:$H$1025,3,FALSE)</f>
        <v xml:space="preserve">CEMENTO PORTLAND (PARA VARIACIÓN HISTÓRICA) </v>
      </c>
      <c r="D90" s="8" t="str">
        <f>VLOOKUP($A90,'PT ORGANISMOS'!$B$5:$H$1025,7,FALSE)</f>
        <v>kg</v>
      </c>
      <c r="E90" s="12">
        <v>350</v>
      </c>
      <c r="F90" s="22">
        <f>VLOOKUP($B90,IN_08_20!$B:$E,4,)</f>
        <v>22.903541245132185</v>
      </c>
      <c r="G90" s="13">
        <f>F90*E90</f>
        <v>8016.2394357962648</v>
      </c>
      <c r="H90" s="8"/>
    </row>
    <row r="91" spans="1:8" s="2" customFormat="1" ht="13.5" customHeight="1" x14ac:dyDescent="0.25">
      <c r="A91" s="27">
        <v>31</v>
      </c>
      <c r="B91" s="39" t="str">
        <f>VLOOKUP($A91,'PT ORGANISMOS'!$B$5:$H$1025,4,FALSE)</f>
        <v>ar.001</v>
      </c>
      <c r="C91" s="7" t="str">
        <f>VLOOKUP($A91,'PT ORGANISMOS'!$B$5:$H$1025,3,FALSE)</f>
        <v>ARENA GRUESA</v>
      </c>
      <c r="D91" s="8" t="str">
        <f>VLOOKUP($A91,'PT ORGANISMOS'!$B$5:$H$1025,7,FALSE)</f>
        <v>m3</v>
      </c>
      <c r="E91" s="12">
        <v>0.65</v>
      </c>
      <c r="F91" s="22">
        <f>VLOOKUP($B91,IN_08_20!$B:$E,4,)</f>
        <v>836.86388260317074</v>
      </c>
      <c r="G91" s="13">
        <f>F91*E91</f>
        <v>543.96152369206095</v>
      </c>
      <c r="H91" s="8"/>
    </row>
    <row r="92" spans="1:8" s="2" customFormat="1" ht="13.5" customHeight="1" x14ac:dyDescent="0.25">
      <c r="A92" s="27">
        <v>33</v>
      </c>
      <c r="B92" s="39" t="str">
        <f>VLOOKUP($A92,'PT ORGANISMOS'!$B$5:$H$1025,4,FALSE)</f>
        <v>ar.003</v>
      </c>
      <c r="C92" s="7" t="str">
        <f>VLOOKUP($A92,'PT ORGANISMOS'!$B$5:$H$1025,3,FALSE)</f>
        <v>RIPIO ZARANDEADO 1/3</v>
      </c>
      <c r="D92" s="8" t="str">
        <f>VLOOKUP($A92,'PT ORGANISMOS'!$B$5:$H$1025,7,FALSE)</f>
        <v>m3</v>
      </c>
      <c r="E92" s="12">
        <v>0.65</v>
      </c>
      <c r="F92" s="22">
        <f>VLOOKUP($B92,IN_08_20!$B:$E,4,)</f>
        <v>969.41836359764477</v>
      </c>
      <c r="G92" s="13">
        <f>F92*E92</f>
        <v>630.12193633846914</v>
      </c>
      <c r="H92" s="8"/>
    </row>
    <row r="93" spans="1:8" s="2" customFormat="1" ht="13.5" customHeight="1" x14ac:dyDescent="0.25">
      <c r="A93" s="27"/>
      <c r="B93" s="35" t="s">
        <v>903</v>
      </c>
      <c r="C93" s="7"/>
      <c r="D93" s="8"/>
      <c r="E93" s="12"/>
      <c r="F93" s="22"/>
      <c r="G93" s="13"/>
      <c r="H93" s="8"/>
    </row>
    <row r="94" spans="1:8" s="2" customFormat="1" ht="13.5" customHeight="1" x14ac:dyDescent="0.25">
      <c r="A94" s="27">
        <v>202</v>
      </c>
      <c r="B94" s="39" t="str">
        <f>VLOOKUP($A94,'PT ORGANISMOS'!$B$5:$H$1025,4,FALSE)</f>
        <v>mo.006</v>
      </c>
      <c r="C94" s="7" t="str">
        <f>VLOOKUP($A94,'PT ORGANISMOS'!$B$5:$H$1025,3,FALSE)</f>
        <v>CUADRILLA TIPO UOCRA</v>
      </c>
      <c r="D94" s="8" t="str">
        <f>VLOOKUP($A94,'PT ORGANISMOS'!$B$5:$H$1025,7,FALSE)</f>
        <v>h</v>
      </c>
      <c r="E94" s="12">
        <v>4</v>
      </c>
      <c r="F94" s="22">
        <f>VLOOKUP($B94,IN_08_20!$B:$E,4,)</f>
        <v>350.78211407878774</v>
      </c>
      <c r="G94" s="13">
        <f>F94*E94</f>
        <v>1403.128456315151</v>
      </c>
      <c r="H94" s="8"/>
    </row>
    <row r="95" spans="1:8" s="2" customFormat="1" ht="13.5" customHeight="1" x14ac:dyDescent="0.25">
      <c r="A95" s="27"/>
      <c r="B95" s="35" t="s">
        <v>904</v>
      </c>
      <c r="C95" s="7"/>
      <c r="D95" s="8"/>
      <c r="E95" s="12"/>
      <c r="F95" s="22"/>
      <c r="G95" s="13"/>
      <c r="H95" s="8"/>
    </row>
    <row r="96" spans="1:8" s="2" customFormat="1" ht="13.5" customHeight="1" x14ac:dyDescent="0.25">
      <c r="A96" s="30">
        <v>83</v>
      </c>
      <c r="B96" s="40" t="str">
        <f>VLOOKUP($A96,'PT ORGANISMOS'!$B$5:$H$1025,4,FALSE)</f>
        <v>eq.020</v>
      </c>
      <c r="C96" s="14" t="str">
        <f>VLOOKUP($A96,'PT ORGANISMOS'!$B$5:$H$1025,3,FALSE)</f>
        <v>MIXER HORMIGÓN 5 M3</v>
      </c>
      <c r="D96" s="15" t="str">
        <f>VLOOKUP($A96,'PT ORGANISMOS'!$B$5:$H$1025,7,FALSE)</f>
        <v>h</v>
      </c>
      <c r="E96" s="16">
        <v>0.02</v>
      </c>
      <c r="F96" s="24">
        <f>VLOOKUP($B96,IN_08_20!$B:$E,4,)</f>
        <v>5726.1348881594367</v>
      </c>
      <c r="G96" s="17">
        <f>F96*E96</f>
        <v>114.52269776318873</v>
      </c>
      <c r="H96" s="15"/>
    </row>
    <row r="97" spans="1:8" s="2" customFormat="1" ht="15" x14ac:dyDescent="0.2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 x14ac:dyDescent="0.25">
      <c r="A99" s="50" t="s">
        <v>1104</v>
      </c>
      <c r="B99" s="42" t="s">
        <v>1105</v>
      </c>
      <c r="C99" s="11"/>
      <c r="D99" s="45" t="s">
        <v>913</v>
      </c>
      <c r="E99" s="43" t="str">
        <f>A99</f>
        <v>0.99.10.F</v>
      </c>
      <c r="F99" s="45" t="s">
        <v>920</v>
      </c>
      <c r="G99" s="44">
        <f>SUM(G101:G106)</f>
        <v>35324.344128477045</v>
      </c>
      <c r="H99" s="8" t="s">
        <v>0</v>
      </c>
    </row>
    <row r="100" spans="1:8" s="2" customFormat="1" ht="15" x14ac:dyDescent="0.25">
      <c r="A100" s="28"/>
      <c r="B100" s="34" t="s">
        <v>909</v>
      </c>
      <c r="C100" s="18"/>
      <c r="D100" s="19" t="s">
        <v>914</v>
      </c>
      <c r="E100" s="19" t="s">
        <v>910</v>
      </c>
      <c r="F100" s="20" t="s">
        <v>911</v>
      </c>
      <c r="G100" s="20" t="s">
        <v>912</v>
      </c>
      <c r="H100" s="18"/>
    </row>
    <row r="101" spans="1:8" s="2" customFormat="1" ht="13.5" customHeight="1" x14ac:dyDescent="0.25">
      <c r="A101" s="29"/>
      <c r="B101" s="46" t="s">
        <v>902</v>
      </c>
      <c r="C101" s="25"/>
      <c r="D101" s="41"/>
      <c r="E101" s="47"/>
      <c r="F101" s="48"/>
      <c r="G101" s="49"/>
      <c r="H101" s="41"/>
    </row>
    <row r="102" spans="1:8" s="2" customFormat="1" ht="13.5" customHeight="1" x14ac:dyDescent="0.25">
      <c r="A102" s="27">
        <v>150</v>
      </c>
      <c r="B102" s="39" t="str">
        <f>VLOOKUP($A102,'PT ORGANISMOS'!$B$5:$H$1025,4,FALSE)</f>
        <v>eq.200</v>
      </c>
      <c r="C102" s="7" t="str">
        <f>VLOOKUP($A102,'PT ORGANISMOS'!$B$5:$H$1025,3,FALSE)</f>
        <v>MATAFUEGOS 5 KG TIPO ABC</v>
      </c>
      <c r="D102" s="8" t="str">
        <f>VLOOKUP($A102,'PT ORGANISMOS'!$B$5:$H$1025,7,FALSE)</f>
        <v>u</v>
      </c>
      <c r="E102" s="12">
        <v>4</v>
      </c>
      <c r="F102" s="22">
        <f>VLOOKUP($B102,IN_08_20!$B:$E,4,)</f>
        <v>8736.2328349893651</v>
      </c>
      <c r="G102" s="13">
        <f>F102*E102</f>
        <v>34944.93133995746</v>
      </c>
      <c r="H102" s="8"/>
    </row>
    <row r="103" spans="1:8" s="2" customFormat="1" ht="13.5" customHeight="1" x14ac:dyDescent="0.25">
      <c r="A103" s="27"/>
      <c r="B103" s="35" t="s">
        <v>903</v>
      </c>
      <c r="C103" s="7"/>
      <c r="D103" s="8"/>
      <c r="E103" s="12"/>
      <c r="F103" s="21"/>
      <c r="G103" s="13"/>
      <c r="H103" s="8"/>
    </row>
    <row r="104" spans="1:8" s="2" customFormat="1" ht="13.5" customHeight="1" x14ac:dyDescent="0.25">
      <c r="A104" s="27">
        <v>202</v>
      </c>
      <c r="B104" s="39" t="str">
        <f>VLOOKUP($A104,'PT ORGANISMOS'!$B$5:$H$1025,4,FALSE)</f>
        <v>mo.006</v>
      </c>
      <c r="C104" s="7" t="str">
        <f>VLOOKUP($A104,'PT ORGANISMOS'!$B$5:$H$1025,3,FALSE)</f>
        <v>CUADRILLA TIPO UOCRA</v>
      </c>
      <c r="D104" s="8" t="str">
        <f>VLOOKUP($A104,'PT ORGANISMOS'!$B$5:$H$1025,7,FALSE)</f>
        <v>h</v>
      </c>
      <c r="E104" s="12">
        <v>1</v>
      </c>
      <c r="F104" s="22">
        <f>VLOOKUP($B104,IN_08_20!$B:$E,4,)</f>
        <v>350.78211407878774</v>
      </c>
      <c r="G104" s="13">
        <f>F104*E104</f>
        <v>350.78211407878774</v>
      </c>
      <c r="H104" s="8"/>
    </row>
    <row r="105" spans="1:8" s="2" customFormat="1" ht="13.5" customHeight="1" x14ac:dyDescent="0.25">
      <c r="A105" s="27"/>
      <c r="B105" s="35" t="s">
        <v>904</v>
      </c>
      <c r="C105" s="7"/>
      <c r="D105" s="8"/>
      <c r="E105" s="12"/>
      <c r="F105" s="22"/>
      <c r="G105" s="13"/>
      <c r="H105" s="8"/>
    </row>
    <row r="106" spans="1:8" s="2" customFormat="1" ht="13.5" customHeight="1" x14ac:dyDescent="0.25">
      <c r="A106" s="30">
        <v>83</v>
      </c>
      <c r="B106" s="40" t="str">
        <f>VLOOKUP($A106,'PT ORGANISMOS'!$B$5:$H$1025,4,FALSE)</f>
        <v>eq.020</v>
      </c>
      <c r="C106" s="14" t="str">
        <f>VLOOKUP($A106,'PT ORGANISMOS'!$B$5:$H$1025,3,FALSE)</f>
        <v>MIXER HORMIGÓN 5 M3</v>
      </c>
      <c r="D106" s="15" t="str">
        <f>VLOOKUP($A106,'PT ORGANISMOS'!$B$5:$H$1025,7,FALSE)</f>
        <v>h</v>
      </c>
      <c r="E106" s="16">
        <v>5.0000000000000001E-3</v>
      </c>
      <c r="F106" s="24">
        <f>VLOOKUP($B106,IN_08_20!$B:$E,4,)</f>
        <v>5726.1348881594367</v>
      </c>
      <c r="G106" s="17">
        <f>F106*E106</f>
        <v>28.630674440797183</v>
      </c>
      <c r="H106" s="15"/>
    </row>
    <row r="109" spans="1:8" s="2" customFormat="1" ht="15.75" x14ac:dyDescent="0.25">
      <c r="A109" s="50" t="s">
        <v>1106</v>
      </c>
      <c r="B109" s="42" t="s">
        <v>1115</v>
      </c>
      <c r="C109" s="11"/>
      <c r="D109" s="45" t="s">
        <v>913</v>
      </c>
      <c r="E109" s="43" t="str">
        <f>A109</f>
        <v>0.99.11.F</v>
      </c>
      <c r="F109" s="45" t="s">
        <v>920</v>
      </c>
      <c r="G109" s="44">
        <f>SUM(G111:G117)</f>
        <v>17540.161268414446</v>
      </c>
      <c r="H109" s="8" t="s">
        <v>0</v>
      </c>
    </row>
    <row r="110" spans="1:8" s="2" customFormat="1" ht="15" x14ac:dyDescent="0.25">
      <c r="A110" s="28"/>
      <c r="B110" s="34" t="s">
        <v>909</v>
      </c>
      <c r="C110" s="18"/>
      <c r="D110" s="19" t="s">
        <v>914</v>
      </c>
      <c r="E110" s="19" t="s">
        <v>910</v>
      </c>
      <c r="F110" s="20" t="s">
        <v>911</v>
      </c>
      <c r="G110" s="20" t="s">
        <v>912</v>
      </c>
      <c r="H110" s="18"/>
    </row>
    <row r="111" spans="1:8" s="2" customFormat="1" ht="13.5" customHeight="1" x14ac:dyDescent="0.25">
      <c r="A111" s="29"/>
      <c r="B111" s="46" t="s">
        <v>902</v>
      </c>
      <c r="C111" s="25"/>
      <c r="D111" s="41"/>
      <c r="E111" s="47"/>
      <c r="F111" s="48"/>
      <c r="G111" s="49"/>
      <c r="H111" s="41"/>
    </row>
    <row r="112" spans="1:8" s="2" customFormat="1" ht="13.5" customHeight="1" x14ac:dyDescent="0.25">
      <c r="A112" s="27">
        <v>301</v>
      </c>
      <c r="B112" s="39" t="str">
        <f>VLOOKUP($A112,'PT ORGANISMOS'!$B$5:$H$1025,4,FALSE)</f>
        <v>sa.015</v>
      </c>
      <c r="C112" s="7" t="str">
        <f>VLOOKUP($A112,'PT ORGANISMOS'!$B$5:$H$1025,3,FALSE)</f>
        <v>BACHA SIMPLE ACERO INOX. 52 X 32X18</v>
      </c>
      <c r="D112" s="8" t="str">
        <f>VLOOKUP($A112,'PT ORGANISMOS'!$B$5:$H$1025,7,FALSE)</f>
        <v>u</v>
      </c>
      <c r="E112" s="12">
        <v>1</v>
      </c>
      <c r="F112" s="22">
        <f>VLOOKUP($B112,IN_08_20!$B:$E,4,)</f>
        <v>4872.1666350620853</v>
      </c>
      <c r="G112" s="13">
        <f>F112*E112</f>
        <v>4872.1666350620853</v>
      </c>
      <c r="H112" s="8"/>
    </row>
    <row r="113" spans="1:8" s="2" customFormat="1" ht="13.5" customHeight="1" x14ac:dyDescent="0.25">
      <c r="A113" s="27">
        <v>321</v>
      </c>
      <c r="B113" s="39" t="str">
        <f>VLOOKUP($A113,'PT ORGANISMOS'!$B$5:$H$1025,4,FALSE)</f>
        <v>sa.295</v>
      </c>
      <c r="C113" s="7" t="str">
        <f>VLOOKUP($A113,'PT ORGANISMOS'!$B$5:$H$1025,3,FALSE)</f>
        <v>MESADA GRANITO NATURAL NACIONAL E=2CM.</v>
      </c>
      <c r="D113" s="8" t="str">
        <f>VLOOKUP($A113,'PT ORGANISMOS'!$B$5:$H$1025,7,FALSE)</f>
        <v>m2</v>
      </c>
      <c r="E113" s="12">
        <v>1.2</v>
      </c>
      <c r="F113" s="22">
        <f>VLOOKUP($B113,IN_08_20!$B:$E,4,)</f>
        <v>8991.8944180464005</v>
      </c>
      <c r="G113" s="13">
        <f>F113*E113</f>
        <v>10790.273301655679</v>
      </c>
      <c r="H113" s="8"/>
    </row>
    <row r="114" spans="1:8" s="2" customFormat="1" ht="13.5" customHeight="1" x14ac:dyDescent="0.25">
      <c r="A114" s="27"/>
      <c r="B114" s="35" t="s">
        <v>903</v>
      </c>
      <c r="C114" s="7"/>
      <c r="D114" s="8"/>
      <c r="E114" s="12"/>
      <c r="F114" s="21"/>
      <c r="G114" s="13"/>
      <c r="H114" s="8"/>
    </row>
    <row r="115" spans="1:8" s="2" customFormat="1" ht="13.5" customHeight="1" x14ac:dyDescent="0.25">
      <c r="A115" s="27">
        <v>202</v>
      </c>
      <c r="B115" s="39" t="str">
        <f>VLOOKUP($A115,'PT ORGANISMOS'!$B$5:$H$1025,4,FALSE)</f>
        <v>mo.006</v>
      </c>
      <c r="C115" s="7" t="str">
        <f>VLOOKUP($A115,'PT ORGANISMOS'!$B$5:$H$1025,3,FALSE)</f>
        <v>CUADRILLA TIPO UOCRA</v>
      </c>
      <c r="D115" s="8" t="str">
        <f>VLOOKUP($A115,'PT ORGANISMOS'!$B$5:$H$1025,7,FALSE)</f>
        <v>h</v>
      </c>
      <c r="E115" s="12">
        <v>4.7</v>
      </c>
      <c r="F115" s="22">
        <f>VLOOKUP($B115,IN_08_20!$B:$E,4,)</f>
        <v>350.78211407878774</v>
      </c>
      <c r="G115" s="13">
        <f>F115*E115</f>
        <v>1648.6759361703025</v>
      </c>
      <c r="H115" s="8"/>
    </row>
    <row r="116" spans="1:8" s="2" customFormat="1" ht="13.5" customHeight="1" x14ac:dyDescent="0.25">
      <c r="A116" s="27"/>
      <c r="B116" s="35" t="s">
        <v>904</v>
      </c>
      <c r="C116" s="7"/>
      <c r="D116" s="8"/>
      <c r="E116" s="12"/>
      <c r="F116" s="22"/>
      <c r="G116" s="13"/>
      <c r="H116" s="8"/>
    </row>
    <row r="117" spans="1:8" s="2" customFormat="1" ht="13.5" customHeight="1" x14ac:dyDescent="0.25">
      <c r="A117" s="30">
        <v>83</v>
      </c>
      <c r="B117" s="40" t="str">
        <f>VLOOKUP($A117,'PT ORGANISMOS'!$B$5:$H$1025,4,FALSE)</f>
        <v>eq.020</v>
      </c>
      <c r="C117" s="14" t="str">
        <f>VLOOKUP($A117,'PT ORGANISMOS'!$B$5:$H$1025,3,FALSE)</f>
        <v>MIXER HORMIGÓN 5 M3</v>
      </c>
      <c r="D117" s="15" t="str">
        <f>VLOOKUP($A117,'PT ORGANISMOS'!$B$5:$H$1025,7,FALSE)</f>
        <v>h</v>
      </c>
      <c r="E117" s="16">
        <v>0.04</v>
      </c>
      <c r="F117" s="24">
        <f>VLOOKUP($B117,IN_08_20!$B:$E,4,)</f>
        <v>5726.1348881594367</v>
      </c>
      <c r="G117" s="17">
        <f>F117*E117</f>
        <v>229.04539552637746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1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1116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1117</v>
      </c>
      <c r="B6" s="42" t="s">
        <v>1118</v>
      </c>
      <c r="C6" s="11"/>
      <c r="D6" s="45" t="s">
        <v>913</v>
      </c>
      <c r="E6" s="43" t="str">
        <f>A6</f>
        <v>1.10.00.F</v>
      </c>
      <c r="F6" s="45" t="s">
        <v>920</v>
      </c>
      <c r="G6" s="44">
        <f>SUM(G8:G20)</f>
        <v>2792.8479923206241</v>
      </c>
      <c r="H6" s="8" t="s">
        <v>4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228</v>
      </c>
      <c r="B9" s="39" t="str">
        <f>VLOOKUP($A9,'PT ORGANISMOS'!$B$5:$H$1025,4,FALSE)</f>
        <v>ra.020</v>
      </c>
      <c r="C9" s="7" t="str">
        <f>VLOOKUP($A9,'PT ORGANISMOS'!$B$5:$H$1025,3,FALSE)</f>
        <v>CAÑO PEAD AGUA 63MM</v>
      </c>
      <c r="D9" s="8" t="str">
        <f>VLOOKUP($A9,'PT ORGANISMOS'!$B$5:$H$1025,7,FALSE)</f>
        <v>m</v>
      </c>
      <c r="E9" s="32">
        <v>3.9540000000000002</v>
      </c>
      <c r="F9" s="22">
        <f>VLOOKUP($B9,IN_08_20!$B:$E,4,)</f>
        <v>356.42204564293581</v>
      </c>
      <c r="G9" s="13">
        <f t="shared" ref="G9:G16" si="0">F9*E9</f>
        <v>1409.2927684721683</v>
      </c>
      <c r="H9" s="8"/>
    </row>
    <row r="10" spans="1:9" s="2" customFormat="1" ht="13.5" customHeight="1" x14ac:dyDescent="0.25">
      <c r="A10" s="27">
        <v>230</v>
      </c>
      <c r="B10" s="39" t="str">
        <f>VLOOKUP($A10,'PT ORGANISMOS'!$B$5:$H$1025,4,FALSE)</f>
        <v>ra.028</v>
      </c>
      <c r="C10" s="7" t="str">
        <f>VLOOKUP($A10,'PT ORGANISMOS'!$B$5:$H$1025,3,FALSE)</f>
        <v>CUPLA PEAD AGUA 63MM</v>
      </c>
      <c r="D10" s="8" t="str">
        <f>VLOOKUP($A10,'PT ORGANISMOS'!$B$5:$H$1025,7,FALSE)</f>
        <v>u</v>
      </c>
      <c r="E10" s="32">
        <v>0.14199999999999999</v>
      </c>
      <c r="F10" s="22">
        <f>VLOOKUP($B10,IN_08_20!$B:$E,4,)</f>
        <v>662.56548846007115</v>
      </c>
      <c r="G10" s="13">
        <f t="shared" si="0"/>
        <v>94.084299361330096</v>
      </c>
      <c r="H10" s="8"/>
    </row>
    <row r="11" spans="1:9" s="2" customFormat="1" ht="13.5" customHeight="1" x14ac:dyDescent="0.25">
      <c r="A11" s="27">
        <v>233</v>
      </c>
      <c r="B11" s="39" t="str">
        <f>VLOOKUP($A11,'PT ORGANISMOS'!$B$5:$H$1025,4,FALSE)</f>
        <v>ra.034</v>
      </c>
      <c r="C11" s="7" t="str">
        <f>VLOOKUP($A11,'PT ORGANISMOS'!$B$5:$H$1025,3,FALSE)</f>
        <v>VÁLVULA ESCLUSA DOBLE BRIDA H°D° 63MM</v>
      </c>
      <c r="D11" s="8" t="str">
        <f>VLOOKUP($A11,'PT ORGANISMOS'!$B$5:$H$1025,7,FALSE)</f>
        <v>u</v>
      </c>
      <c r="E11" s="12">
        <v>0.01</v>
      </c>
      <c r="F11" s="22">
        <f>VLOOKUP($B11,IN_08_20!$B:$E,4,)</f>
        <v>28387.656461414492</v>
      </c>
      <c r="G11" s="13">
        <f t="shared" si="0"/>
        <v>283.87656461414491</v>
      </c>
      <c r="H11" s="8"/>
    </row>
    <row r="12" spans="1:9" s="2" customFormat="1" ht="13.5" customHeight="1" x14ac:dyDescent="0.25">
      <c r="A12" s="27">
        <v>227</v>
      </c>
      <c r="B12" s="39" t="str">
        <f>VLOOKUP($A12,'PT ORGANISMOS'!$B$5:$H$1025,4,FALSE)</f>
        <v>ra.016</v>
      </c>
      <c r="C12" s="7" t="str">
        <f>VLOOKUP($A12,'PT ORGANISMOS'!$B$5:$H$1025,3,FALSE)</f>
        <v>CAÑO PEAD AGUA20MM</v>
      </c>
      <c r="D12" s="8" t="str">
        <f>VLOOKUP($A12,'PT ORGANISMOS'!$B$5:$H$1025,7,FALSE)</f>
        <v>m</v>
      </c>
      <c r="E12" s="12">
        <v>2.2000000000000002</v>
      </c>
      <c r="F12" s="22">
        <f>VLOOKUP($B12,IN_08_20!$B:$E,4,)</f>
        <v>92.110334695151408</v>
      </c>
      <c r="G12" s="13">
        <f t="shared" si="0"/>
        <v>202.6427363293331</v>
      </c>
      <c r="H12" s="8"/>
    </row>
    <row r="13" spans="1:9" s="2" customFormat="1" ht="13.5" customHeight="1" x14ac:dyDescent="0.25">
      <c r="A13" s="27">
        <v>234</v>
      </c>
      <c r="B13" s="39" t="str">
        <f>VLOOKUP($A13,'PT ORGANISMOS'!$B$5:$H$1025,4,FALSE)</f>
        <v>ra.036</v>
      </c>
      <c r="C13" s="7" t="str">
        <f>VLOOKUP($A13,'PT ORGANISMOS'!$B$5:$H$1025,3,FALSE)</f>
        <v>ABRAZADERA DIÁMETRO 63MM CON RACORD DE 1/2"</v>
      </c>
      <c r="D13" s="8" t="str">
        <f>VLOOKUP($A13,'PT ORGANISMOS'!$B$5:$H$1025,7,FALSE)</f>
        <v>u</v>
      </c>
      <c r="E13" s="32">
        <v>7.0000000000000001E-3</v>
      </c>
      <c r="F13" s="22">
        <f>VLOOKUP($B13,IN_08_20!$B:$E,4,)</f>
        <v>1483.0024261237857</v>
      </c>
      <c r="G13" s="13">
        <f t="shared" si="0"/>
        <v>10.3810169828665</v>
      </c>
      <c r="H13" s="8"/>
    </row>
    <row r="14" spans="1:9" s="2" customFormat="1" ht="13.5" customHeight="1" x14ac:dyDescent="0.25">
      <c r="A14" s="27">
        <v>181</v>
      </c>
      <c r="B14" s="39" t="str">
        <f>VLOOKUP($A14,'PT ORGANISMOS'!$B$5:$H$1025,4,FALSE)</f>
        <v>li.006</v>
      </c>
      <c r="C14" s="7" t="str">
        <f>VLOOKUP($A14,'PT ORGANISMOS'!$B$5:$H$1025,3,FALSE)</f>
        <v xml:space="preserve">CEMENTO PORTLAND (PARA VARIACIÓN HISTÓRICA) </v>
      </c>
      <c r="D14" s="8" t="str">
        <f>VLOOKUP($A14,'PT ORGANISMOS'!$B$5:$H$1025,7,FALSE)</f>
        <v>kg</v>
      </c>
      <c r="E14" s="32">
        <v>1.089</v>
      </c>
      <c r="F14" s="22">
        <f>VLOOKUP($B14,IN_08_20!$B:$E,4,)</f>
        <v>22.903541245132185</v>
      </c>
      <c r="G14" s="13">
        <f t="shared" si="0"/>
        <v>24.941956415948948</v>
      </c>
      <c r="H14" s="8"/>
    </row>
    <row r="15" spans="1:9" s="2" customFormat="1" ht="13.5" customHeight="1" x14ac:dyDescent="0.25">
      <c r="A15" s="27">
        <v>36</v>
      </c>
      <c r="B15" s="39" t="str">
        <f>VLOOKUP($A15,'PT ORGANISMOS'!$B$5:$H$1025,4,FALSE)</f>
        <v>ar.006</v>
      </c>
      <c r="C15" s="7" t="str">
        <f>VLOOKUP($A15,'PT ORGANISMOS'!$B$5:$H$1025,3,FALSE)</f>
        <v>ARENA MEDIANA</v>
      </c>
      <c r="D15" s="8" t="str">
        <f>VLOOKUP($A15,'PT ORGANISMOS'!$B$5:$H$1025,7,FALSE)</f>
        <v>m3</v>
      </c>
      <c r="E15" s="32">
        <v>7.0000000000000001E-3</v>
      </c>
      <c r="F15" s="22">
        <f>VLOOKUP($B15,IN_08_20!$B:$E,4,)</f>
        <v>966.90756275066906</v>
      </c>
      <c r="G15" s="13">
        <f t="shared" si="0"/>
        <v>6.768352939254684</v>
      </c>
      <c r="H15" s="8"/>
    </row>
    <row r="16" spans="1:9" s="2" customFormat="1" ht="13.5" customHeight="1" x14ac:dyDescent="0.25">
      <c r="A16" s="27">
        <v>2</v>
      </c>
      <c r="B16" s="39" t="str">
        <f>VLOOKUP($A16,'PT ORGANISMOS'!$B$5:$H$1025,4,FALSE)</f>
        <v>ac.015</v>
      </c>
      <c r="C16" s="7" t="str">
        <f>VLOOKUP($A16,'PT ORGANISMOS'!$B$5:$H$1025,3,FALSE)</f>
        <v>HIERRO MEJORADO DE 10 MM.</v>
      </c>
      <c r="D16" s="8" t="str">
        <f>VLOOKUP($A16,'PT ORGANISMOS'!$B$5:$H$1025,7,FALSE)</f>
        <v>kg</v>
      </c>
      <c r="E16" s="32">
        <v>5.3999999999999999E-2</v>
      </c>
      <c r="F16" s="22">
        <f>VLOOKUP($B16,IN_08_20!$B:$E,4,)</f>
        <v>122.68072912729149</v>
      </c>
      <c r="G16" s="13">
        <f t="shared" si="0"/>
        <v>6.6247593728737399</v>
      </c>
      <c r="H16" s="8"/>
    </row>
    <row r="17" spans="1:8" s="2" customFormat="1" ht="13.5" customHeight="1" x14ac:dyDescent="0.25">
      <c r="A17" s="27"/>
      <c r="B17" s="35" t="s">
        <v>903</v>
      </c>
      <c r="C17" s="7"/>
      <c r="D17" s="8"/>
      <c r="E17" s="12"/>
      <c r="F17" s="22"/>
      <c r="G17" s="13"/>
      <c r="H17" s="8"/>
    </row>
    <row r="18" spans="1:8" s="2" customFormat="1" ht="13.5" customHeight="1" x14ac:dyDescent="0.25">
      <c r="A18" s="27">
        <v>203</v>
      </c>
      <c r="B18" s="39" t="str">
        <f>VLOOKUP($A18,'PT ORGANISMOS'!$B$5:$H$1025,4,FALSE)</f>
        <v>mo.007</v>
      </c>
      <c r="C18" s="7" t="str">
        <f>VLOOKUP($A18,'PT ORGANISMOS'!$B$5:$H$1025,3,FALSE)</f>
        <v>CUADRILLA TIPO U.G.A.T.S.</v>
      </c>
      <c r="D18" s="8" t="str">
        <f>VLOOKUP($A18,'PT ORGANISMOS'!$B$5:$H$1025,7,FALSE)</f>
        <v>h</v>
      </c>
      <c r="E18" s="32">
        <v>0.89300000000000002</v>
      </c>
      <c r="F18" s="22">
        <f>VLOOKUP($B18,IN_08_20!$B:$E,4,)</f>
        <v>401.48517787878785</v>
      </c>
      <c r="G18" s="13">
        <f>F18*E18</f>
        <v>358.52626384575757</v>
      </c>
      <c r="H18" s="8"/>
    </row>
    <row r="19" spans="1:8" s="2" customFormat="1" ht="13.5" customHeight="1" x14ac:dyDescent="0.25">
      <c r="A19" s="27"/>
      <c r="B19" s="35" t="s">
        <v>904</v>
      </c>
      <c r="C19" s="7"/>
      <c r="D19" s="8"/>
      <c r="E19" s="32"/>
      <c r="F19" s="22"/>
      <c r="G19" s="13"/>
      <c r="H19" s="8"/>
    </row>
    <row r="20" spans="1:8" s="2" customFormat="1" ht="13.5" customHeight="1" x14ac:dyDescent="0.25">
      <c r="A20" s="30">
        <v>71</v>
      </c>
      <c r="B20" s="40" t="str">
        <f>VLOOKUP($A20,'PT ORGANISMOS'!$B$5:$H$1025,4,FALSE)</f>
        <v>eq.008</v>
      </c>
      <c r="C20" s="14" t="str">
        <f>VLOOKUP($A20,'PT ORGANISMOS'!$B$5:$H$1025,3,FALSE)</f>
        <v>RETROEXCAVADORA 87 H.P.</v>
      </c>
      <c r="D20" s="15" t="str">
        <f>VLOOKUP($A20,'PT ORGANISMOS'!$B$5:$H$1025,7,FALSE)</f>
        <v>h</v>
      </c>
      <c r="E20" s="31">
        <v>9.8000000000000004E-2</v>
      </c>
      <c r="F20" s="24">
        <f>VLOOKUP($B20,IN_08_20!$B:$E,4,)</f>
        <v>4037.8497345606761</v>
      </c>
      <c r="G20" s="17">
        <f>F20*E20</f>
        <v>395.7092739869463</v>
      </c>
      <c r="H20" s="15"/>
    </row>
    <row r="23" spans="1:8" s="2" customFormat="1" ht="18" x14ac:dyDescent="0.25">
      <c r="A23" s="50" t="s">
        <v>1119</v>
      </c>
      <c r="B23" s="42" t="s">
        <v>1122</v>
      </c>
      <c r="C23" s="11"/>
      <c r="D23" s="45" t="s">
        <v>913</v>
      </c>
      <c r="E23" s="43" t="str">
        <f>A23</f>
        <v>1.10.01.F</v>
      </c>
      <c r="F23" s="45" t="s">
        <v>920</v>
      </c>
      <c r="G23" s="44">
        <f>SUM(G25:G35)</f>
        <v>2432.2084254090692</v>
      </c>
      <c r="H23" s="8" t="s">
        <v>4</v>
      </c>
    </row>
    <row r="24" spans="1:8" s="2" customFormat="1" ht="15" x14ac:dyDescent="0.25">
      <c r="A24" s="28"/>
      <c r="B24" s="34" t="s">
        <v>909</v>
      </c>
      <c r="C24" s="18"/>
      <c r="D24" s="19" t="s">
        <v>914</v>
      </c>
      <c r="E24" s="19" t="s">
        <v>910</v>
      </c>
      <c r="F24" s="20" t="s">
        <v>911</v>
      </c>
      <c r="G24" s="20" t="s">
        <v>912</v>
      </c>
      <c r="H24" s="18"/>
    </row>
    <row r="25" spans="1:8" s="2" customFormat="1" ht="13.5" customHeight="1" x14ac:dyDescent="0.25">
      <c r="A25" s="29"/>
      <c r="B25" s="46" t="s">
        <v>902</v>
      </c>
      <c r="C25" s="25"/>
      <c r="D25" s="41"/>
      <c r="E25" s="47"/>
      <c r="F25" s="48"/>
      <c r="G25" s="49"/>
      <c r="H25" s="41"/>
    </row>
    <row r="26" spans="1:8" s="2" customFormat="1" ht="13.5" customHeight="1" x14ac:dyDescent="0.25">
      <c r="A26" s="27">
        <v>228</v>
      </c>
      <c r="B26" s="39" t="str">
        <f>VLOOKUP($A26,'PT ORGANISMOS'!$B$5:$H$1025,4,FALSE)</f>
        <v>ra.020</v>
      </c>
      <c r="C26" s="7" t="str">
        <f>VLOOKUP($A26,'PT ORGANISMOS'!$B$5:$H$1025,3,FALSE)</f>
        <v>CAÑO PEAD AGUA 63MM</v>
      </c>
      <c r="D26" s="8" t="str">
        <f>VLOOKUP($A26,'PT ORGANISMOS'!$B$5:$H$1025,7,FALSE)</f>
        <v>m</v>
      </c>
      <c r="E26" s="32">
        <v>3.9540000000000002</v>
      </c>
      <c r="F26" s="22">
        <f>VLOOKUP($B26,IN_08_20!$B:$E,4,)</f>
        <v>356.42204564293581</v>
      </c>
      <c r="G26" s="13">
        <f t="shared" ref="G26:G31" si="1">F26*E26</f>
        <v>1409.2927684721683</v>
      </c>
      <c r="H26" s="8"/>
    </row>
    <row r="27" spans="1:8" s="2" customFormat="1" ht="13.5" customHeight="1" x14ac:dyDescent="0.25">
      <c r="A27" s="27">
        <v>230</v>
      </c>
      <c r="B27" s="39" t="str">
        <f>VLOOKUP($A27,'PT ORGANISMOS'!$B$5:$H$1025,4,FALSE)</f>
        <v>ra.028</v>
      </c>
      <c r="C27" s="7" t="str">
        <f>VLOOKUP($A27,'PT ORGANISMOS'!$B$5:$H$1025,3,FALSE)</f>
        <v>CUPLA PEAD AGUA 63MM</v>
      </c>
      <c r="D27" s="8" t="str">
        <f>VLOOKUP($A27,'PT ORGANISMOS'!$B$5:$H$1025,7,FALSE)</f>
        <v>u</v>
      </c>
      <c r="E27" s="32">
        <v>0.14199999999999999</v>
      </c>
      <c r="F27" s="22">
        <f>VLOOKUP($B27,IN_08_20!$B:$E,4,)</f>
        <v>662.56548846007115</v>
      </c>
      <c r="G27" s="13">
        <f t="shared" si="1"/>
        <v>94.084299361330096</v>
      </c>
      <c r="H27" s="8"/>
    </row>
    <row r="28" spans="1:8" s="2" customFormat="1" ht="13.5" customHeight="1" x14ac:dyDescent="0.25">
      <c r="A28" s="27">
        <v>233</v>
      </c>
      <c r="B28" s="39" t="str">
        <f>VLOOKUP($A28,'PT ORGANISMOS'!$B$5:$H$1025,4,FALSE)</f>
        <v>ra.034</v>
      </c>
      <c r="C28" s="7" t="str">
        <f>VLOOKUP($A28,'PT ORGANISMOS'!$B$5:$H$1025,3,FALSE)</f>
        <v>VÁLVULA ESCLUSA DOBLE BRIDA H°D° 63MM</v>
      </c>
      <c r="D28" s="8" t="str">
        <f>VLOOKUP($A28,'PT ORGANISMOS'!$B$5:$H$1025,7,FALSE)</f>
        <v>u</v>
      </c>
      <c r="E28" s="32">
        <v>4.7999999999999996E-3</v>
      </c>
      <c r="F28" s="22">
        <f>VLOOKUP($B28,IN_08_20!$B:$E,4,)</f>
        <v>28387.656461414492</v>
      </c>
      <c r="G28" s="13">
        <f t="shared" si="1"/>
        <v>136.26075101478955</v>
      </c>
      <c r="H28" s="8"/>
    </row>
    <row r="29" spans="1:8" s="2" customFormat="1" ht="13.5" customHeight="1" x14ac:dyDescent="0.25">
      <c r="A29" s="27">
        <v>181</v>
      </c>
      <c r="B29" s="39" t="str">
        <f>VLOOKUP($A29,'PT ORGANISMOS'!$B$5:$H$1025,4,FALSE)</f>
        <v>li.006</v>
      </c>
      <c r="C29" s="7" t="str">
        <f>VLOOKUP($A29,'PT ORGANISMOS'!$B$5:$H$1025,3,FALSE)</f>
        <v xml:space="preserve">CEMENTO PORTLAND (PARA VARIACIÓN HISTÓRICA) </v>
      </c>
      <c r="D29" s="8" t="str">
        <f>VLOOKUP($A29,'PT ORGANISMOS'!$B$5:$H$1025,7,FALSE)</f>
        <v>kg</v>
      </c>
      <c r="E29" s="32">
        <v>1.089</v>
      </c>
      <c r="F29" s="22">
        <f>VLOOKUP($B29,IN_08_20!$B:$E,4,)</f>
        <v>22.903541245132185</v>
      </c>
      <c r="G29" s="13">
        <f t="shared" si="1"/>
        <v>24.941956415948948</v>
      </c>
      <c r="H29" s="8"/>
    </row>
    <row r="30" spans="1:8" s="2" customFormat="1" ht="13.5" customHeight="1" x14ac:dyDescent="0.25">
      <c r="A30" s="27">
        <v>36</v>
      </c>
      <c r="B30" s="39" t="str">
        <f>VLOOKUP($A30,'PT ORGANISMOS'!$B$5:$H$1025,4,FALSE)</f>
        <v>ar.006</v>
      </c>
      <c r="C30" s="7" t="str">
        <f>VLOOKUP($A30,'PT ORGANISMOS'!$B$5:$H$1025,3,FALSE)</f>
        <v>ARENA MEDIANA</v>
      </c>
      <c r="D30" s="8" t="str">
        <f>VLOOKUP($A30,'PT ORGANISMOS'!$B$5:$H$1025,7,FALSE)</f>
        <v>m3</v>
      </c>
      <c r="E30" s="32">
        <v>7.0000000000000001E-3</v>
      </c>
      <c r="F30" s="22">
        <f>VLOOKUP($B30,IN_08_20!$B:$E,4,)</f>
        <v>966.90756275066906</v>
      </c>
      <c r="G30" s="13">
        <f t="shared" si="1"/>
        <v>6.768352939254684</v>
      </c>
      <c r="H30" s="8"/>
    </row>
    <row r="31" spans="1:8" s="2" customFormat="1" ht="13.5" customHeight="1" x14ac:dyDescent="0.25">
      <c r="A31" s="27">
        <v>2</v>
      </c>
      <c r="B31" s="39" t="str">
        <f>VLOOKUP($A31,'PT ORGANISMOS'!$B$5:$H$1025,4,FALSE)</f>
        <v>ac.015</v>
      </c>
      <c r="C31" s="7" t="str">
        <f>VLOOKUP($A31,'PT ORGANISMOS'!$B$5:$H$1025,3,FALSE)</f>
        <v>HIERRO MEJORADO DE 10 MM.</v>
      </c>
      <c r="D31" s="8" t="str">
        <f>VLOOKUP($A31,'PT ORGANISMOS'!$B$5:$H$1025,7,FALSE)</f>
        <v>kg</v>
      </c>
      <c r="E31" s="32">
        <v>5.3999999999999999E-2</v>
      </c>
      <c r="F31" s="22">
        <f>VLOOKUP($B31,IN_08_20!$B:$E,4,)</f>
        <v>122.68072912729149</v>
      </c>
      <c r="G31" s="13">
        <f t="shared" si="1"/>
        <v>6.6247593728737399</v>
      </c>
      <c r="H31" s="8"/>
    </row>
    <row r="32" spans="1:8" s="2" customFormat="1" ht="13.5" customHeight="1" x14ac:dyDescent="0.25">
      <c r="A32" s="27"/>
      <c r="B32" s="35" t="s">
        <v>903</v>
      </c>
      <c r="C32" s="7"/>
      <c r="D32" s="8"/>
      <c r="E32" s="12"/>
      <c r="F32" s="22"/>
      <c r="G32" s="13"/>
      <c r="H32" s="8"/>
    </row>
    <row r="33" spans="1:8" s="2" customFormat="1" ht="13.5" customHeight="1" x14ac:dyDescent="0.25">
      <c r="A33" s="27">
        <v>203</v>
      </c>
      <c r="B33" s="39" t="str">
        <f>VLOOKUP($A33,'PT ORGANISMOS'!$B$5:$H$1025,4,FALSE)</f>
        <v>mo.007</v>
      </c>
      <c r="C33" s="7" t="str">
        <f>VLOOKUP($A33,'PT ORGANISMOS'!$B$5:$H$1025,3,FALSE)</f>
        <v>CUADRILLA TIPO U.G.A.T.S.</v>
      </c>
      <c r="D33" s="8" t="str">
        <f>VLOOKUP($A33,'PT ORGANISMOS'!$B$5:$H$1025,7,FALSE)</f>
        <v>h</v>
      </c>
      <c r="E33" s="32">
        <v>0.89300000000000002</v>
      </c>
      <c r="F33" s="22">
        <f>VLOOKUP($B33,IN_08_20!$B:$E,4,)</f>
        <v>401.48517787878785</v>
      </c>
      <c r="G33" s="13">
        <f>F33*E33</f>
        <v>358.52626384575757</v>
      </c>
      <c r="H33" s="8"/>
    </row>
    <row r="34" spans="1:8" s="2" customFormat="1" ht="13.5" customHeight="1" x14ac:dyDescent="0.25">
      <c r="A34" s="27"/>
      <c r="B34" s="35" t="s">
        <v>904</v>
      </c>
      <c r="C34" s="7"/>
      <c r="D34" s="8"/>
      <c r="E34" s="32"/>
      <c r="F34" s="22"/>
      <c r="G34" s="13"/>
      <c r="H34" s="8"/>
    </row>
    <row r="35" spans="1:8" s="2" customFormat="1" ht="13.5" customHeight="1" x14ac:dyDescent="0.25">
      <c r="A35" s="30">
        <v>71</v>
      </c>
      <c r="B35" s="40" t="str">
        <f>VLOOKUP($A35,'PT ORGANISMOS'!$B$5:$H$1025,4,FALSE)</f>
        <v>eq.008</v>
      </c>
      <c r="C35" s="14" t="str">
        <f>VLOOKUP($A35,'PT ORGANISMOS'!$B$5:$H$1025,3,FALSE)</f>
        <v>RETROEXCAVADORA 87 H.P.</v>
      </c>
      <c r="D35" s="15" t="str">
        <f>VLOOKUP($A35,'PT ORGANISMOS'!$B$5:$H$1025,7,FALSE)</f>
        <v>h</v>
      </c>
      <c r="E35" s="31">
        <v>9.8000000000000004E-2</v>
      </c>
      <c r="F35" s="24">
        <f>VLOOKUP($B35,IN_08_20!$B:$E,4,)</f>
        <v>4037.8497345606761</v>
      </c>
      <c r="G35" s="17">
        <f>F35*E35</f>
        <v>395.7092739869463</v>
      </c>
      <c r="H35" s="15"/>
    </row>
    <row r="36" spans="1:8" ht="13.5" customHeight="1" x14ac:dyDescent="0.2">
      <c r="B36" s="80" t="s">
        <v>2036</v>
      </c>
    </row>
    <row r="39" spans="1:8" s="2" customFormat="1" ht="15.75" x14ac:dyDescent="0.25">
      <c r="A39" s="50" t="s">
        <v>1120</v>
      </c>
      <c r="B39" s="42" t="s">
        <v>1121</v>
      </c>
      <c r="C39" s="11"/>
      <c r="D39" s="45" t="s">
        <v>913</v>
      </c>
      <c r="E39" s="43" t="str">
        <f>A39</f>
        <v>1.10.02.F</v>
      </c>
      <c r="F39" s="45" t="s">
        <v>920</v>
      </c>
      <c r="G39" s="44">
        <f>SUM(G41:G51)</f>
        <v>1134602.5467782805</v>
      </c>
      <c r="H39" s="8" t="s">
        <v>0</v>
      </c>
    </row>
    <row r="40" spans="1:8" s="2" customFormat="1" ht="15" x14ac:dyDescent="0.25">
      <c r="A40" s="28"/>
      <c r="B40" s="34" t="s">
        <v>909</v>
      </c>
      <c r="C40" s="18"/>
      <c r="D40" s="19" t="s">
        <v>914</v>
      </c>
      <c r="E40" s="19" t="s">
        <v>910</v>
      </c>
      <c r="F40" s="20" t="s">
        <v>911</v>
      </c>
      <c r="G40" s="20" t="s">
        <v>912</v>
      </c>
      <c r="H40" s="18"/>
    </row>
    <row r="41" spans="1:8" s="2" customFormat="1" ht="13.5" customHeight="1" x14ac:dyDescent="0.25">
      <c r="A41" s="29"/>
      <c r="B41" s="46" t="s">
        <v>902</v>
      </c>
      <c r="C41" s="25"/>
      <c r="D41" s="41"/>
      <c r="E41" s="47"/>
      <c r="F41" s="48"/>
      <c r="G41" s="49"/>
      <c r="H41" s="41"/>
    </row>
    <row r="42" spans="1:8" s="2" customFormat="1" ht="13.5" customHeight="1" x14ac:dyDescent="0.25">
      <c r="A42" s="27">
        <v>205</v>
      </c>
      <c r="B42" s="39" t="str">
        <f>VLOOKUP($A42,'PT ORGANISMOS'!$B$5:$H$1025,4,FALSE)</f>
        <v>pb.010</v>
      </c>
      <c r="C42" s="7" t="str">
        <f>VLOOKUP($A42,'PT ORGANISMOS'!$B$5:$H$1025,3,FALSE)</f>
        <v>CUERPO MOTORARG CFD 675/30 30H.P.</v>
      </c>
      <c r="D42" s="8" t="str">
        <f>VLOOKUP($A42,'PT ORGANISMOS'!$B$5:$H$1025,7,FALSE)</f>
        <v>u</v>
      </c>
      <c r="E42" s="12">
        <v>1</v>
      </c>
      <c r="F42" s="22">
        <f>VLOOKUP($B42,IN_08_20!$B:$E,4,)</f>
        <v>207258.69781755106</v>
      </c>
      <c r="G42" s="13">
        <f t="shared" ref="G42:G47" si="2">F42*E42</f>
        <v>207258.69781755106</v>
      </c>
      <c r="H42" s="8"/>
    </row>
    <row r="43" spans="1:8" s="2" customFormat="1" ht="13.5" customHeight="1" x14ac:dyDescent="0.25">
      <c r="A43" s="27">
        <v>206</v>
      </c>
      <c r="B43" s="39" t="str">
        <f>VLOOKUP($A43,'PT ORGANISMOS'!$B$5:$H$1025,4,FALSE)</f>
        <v>pb.020</v>
      </c>
      <c r="C43" s="7" t="str">
        <f>VLOOKUP($A43,'PT ORGANISMOS'!$B$5:$H$1025,3,FALSE)</f>
        <v>MOTOR MOTORARG S6 R4/30 30 H.P.</v>
      </c>
      <c r="D43" s="8" t="str">
        <f>VLOOKUP($A43,'PT ORGANISMOS'!$B$5:$H$1025,7,FALSE)</f>
        <v>u</v>
      </c>
      <c r="E43" s="12">
        <v>1</v>
      </c>
      <c r="F43" s="22">
        <f>VLOOKUP($B43,IN_08_20!$B:$E,4,)</f>
        <v>198077.98480398848</v>
      </c>
      <c r="G43" s="13">
        <f t="shared" si="2"/>
        <v>198077.98480398848</v>
      </c>
      <c r="H43" s="8"/>
    </row>
    <row r="44" spans="1:8" s="2" customFormat="1" ht="13.5" customHeight="1" x14ac:dyDescent="0.25">
      <c r="A44" s="27">
        <v>207</v>
      </c>
      <c r="B44" s="39" t="str">
        <f>VLOOKUP($A44,'PT ORGANISMOS'!$B$5:$H$1025,4,FALSE)</f>
        <v>pb.030</v>
      </c>
      <c r="C44" s="7" t="str">
        <f>VLOOKUP($A44,'PT ORGANISMOS'!$B$5:$H$1025,3,FALSE)</f>
        <v>ARRANCADOR SUAVE WEG SSW-04.60 P/30H.P.</v>
      </c>
      <c r="D44" s="8" t="str">
        <f>VLOOKUP($A44,'PT ORGANISMOS'!$B$5:$H$1025,7,FALSE)</f>
        <v>u</v>
      </c>
      <c r="E44" s="12">
        <v>1</v>
      </c>
      <c r="F44" s="22">
        <f>VLOOKUP($B44,IN_08_20!$B:$E,4,)</f>
        <v>174792.23631470485</v>
      </c>
      <c r="G44" s="13">
        <f t="shared" si="2"/>
        <v>174792.23631470485</v>
      </c>
      <c r="H44" s="8"/>
    </row>
    <row r="45" spans="1:8" s="2" customFormat="1" ht="13.5" customHeight="1" x14ac:dyDescent="0.25">
      <c r="A45" s="27">
        <v>208</v>
      </c>
      <c r="B45" s="39" t="str">
        <f>VLOOKUP($A45,'PT ORGANISMOS'!$B$5:$H$1025,4,FALSE)</f>
        <v>pb.040</v>
      </c>
      <c r="C45" s="7" t="str">
        <f>VLOOKUP($A45,'PT ORGANISMOS'!$B$5:$H$1025,3,FALSE)</f>
        <v>BOMBA DOSIVAC MILENIO 015 1.45 LTS/H</v>
      </c>
      <c r="D45" s="8" t="str">
        <f>VLOOKUP($A45,'PT ORGANISMOS'!$B$5:$H$1025,7,FALSE)</f>
        <v>u</v>
      </c>
      <c r="E45" s="12">
        <v>1</v>
      </c>
      <c r="F45" s="22">
        <f>VLOOKUP($B45,IN_08_20!$B:$E,4,)</f>
        <v>23457.28889564058</v>
      </c>
      <c r="G45" s="13">
        <f t="shared" si="2"/>
        <v>23457.28889564058</v>
      </c>
      <c r="H45" s="8"/>
    </row>
    <row r="46" spans="1:8" s="2" customFormat="1" ht="13.5" customHeight="1" x14ac:dyDescent="0.25">
      <c r="A46" s="27">
        <v>209</v>
      </c>
      <c r="B46" s="39" t="str">
        <f>VLOOKUP($A46,'PT ORGANISMOS'!$B$5:$H$1025,4,FALSE)</f>
        <v>pb.050</v>
      </c>
      <c r="C46" s="7" t="str">
        <f>VLOOKUP($A46,'PT ORGANISMOS'!$B$5:$H$1025,3,FALSE)</f>
        <v>CABLE PIRELLI SINTENAX VIPER 3X35</v>
      </c>
      <c r="D46" s="8" t="str">
        <f>VLOOKUP($A46,'PT ORGANISMOS'!$B$5:$H$1025,7,FALSE)</f>
        <v>m</v>
      </c>
      <c r="E46" s="12">
        <v>120</v>
      </c>
      <c r="F46" s="22">
        <f>VLOOKUP($B46,IN_08_20!$B:$E,4,)</f>
        <v>2082.9727874072828</v>
      </c>
      <c r="G46" s="13">
        <f t="shared" si="2"/>
        <v>249956.73448887395</v>
      </c>
      <c r="H46" s="8"/>
    </row>
    <row r="47" spans="1:8" s="2" customFormat="1" ht="13.5" customHeight="1" x14ac:dyDescent="0.25">
      <c r="A47" s="27">
        <v>210</v>
      </c>
      <c r="B47" s="39" t="str">
        <f>VLOOKUP($A47,'PT ORGANISMOS'!$B$5:$H$1025,4,FALSE)</f>
        <v>pb.060</v>
      </c>
      <c r="C47" s="7" t="str">
        <f>VLOOKUP($A47,'PT ORGANISMOS'!$B$5:$H$1025,3,FALSE)</f>
        <v>CAÑO H°G° RYC 4"</v>
      </c>
      <c r="D47" s="8" t="str">
        <f>VLOOKUP($A47,'PT ORGANISMOS'!$B$5:$H$1025,7,FALSE)</f>
        <v>m</v>
      </c>
      <c r="E47" s="12">
        <v>51.2</v>
      </c>
      <c r="F47" s="22">
        <f>VLOOKUP($B47,IN_08_20!$B:$E,4,)</f>
        <v>4215.0785945156777</v>
      </c>
      <c r="G47" s="13">
        <f t="shared" si="2"/>
        <v>215812.02403920272</v>
      </c>
      <c r="H47" s="8"/>
    </row>
    <row r="48" spans="1:8" s="2" customFormat="1" ht="13.5" customHeight="1" x14ac:dyDescent="0.25">
      <c r="A48" s="27"/>
      <c r="B48" s="35" t="s">
        <v>903</v>
      </c>
      <c r="C48" s="7"/>
      <c r="D48" s="8"/>
      <c r="E48" s="12"/>
      <c r="F48" s="22"/>
      <c r="G48" s="13"/>
      <c r="H48" s="8"/>
    </row>
    <row r="49" spans="1:8" s="2" customFormat="1" ht="13.5" customHeight="1" x14ac:dyDescent="0.25">
      <c r="A49" s="27">
        <v>203</v>
      </c>
      <c r="B49" s="39" t="str">
        <f>VLOOKUP($A49,'PT ORGANISMOS'!$B$5:$H$1025,4,FALSE)</f>
        <v>mo.007</v>
      </c>
      <c r="C49" s="7" t="str">
        <f>VLOOKUP($A49,'PT ORGANISMOS'!$B$5:$H$1025,3,FALSE)</f>
        <v>CUADRILLA TIPO U.G.A.T.S.</v>
      </c>
      <c r="D49" s="8" t="str">
        <f>VLOOKUP($A49,'PT ORGANISMOS'!$B$5:$H$1025,7,FALSE)</f>
        <v>h</v>
      </c>
      <c r="E49" s="12">
        <v>72</v>
      </c>
      <c r="F49" s="22">
        <f>VLOOKUP($B49,IN_08_20!$B:$E,4,)</f>
        <v>401.48517787878785</v>
      </c>
      <c r="G49" s="13">
        <f>F49*E49</f>
        <v>28906.932807272726</v>
      </c>
      <c r="H49" s="8"/>
    </row>
    <row r="50" spans="1:8" s="2" customFormat="1" ht="13.5" customHeight="1" x14ac:dyDescent="0.25">
      <c r="A50" s="27"/>
      <c r="B50" s="35" t="s">
        <v>904</v>
      </c>
      <c r="C50" s="7"/>
      <c r="D50" s="8"/>
      <c r="E50" s="12"/>
      <c r="F50" s="22"/>
      <c r="G50" s="13"/>
      <c r="H50" s="8"/>
    </row>
    <row r="51" spans="1:8" s="2" customFormat="1" ht="13.5" customHeight="1" x14ac:dyDescent="0.25">
      <c r="A51" s="30">
        <v>71</v>
      </c>
      <c r="B51" s="40" t="str">
        <f>VLOOKUP($A51,'PT ORGANISMOS'!$B$5:$H$1025,4,FALSE)</f>
        <v>eq.008</v>
      </c>
      <c r="C51" s="14" t="str">
        <f>VLOOKUP($A51,'PT ORGANISMOS'!$B$5:$H$1025,3,FALSE)</f>
        <v>RETROEXCAVADORA 87 H.P.</v>
      </c>
      <c r="D51" s="15" t="str">
        <f>VLOOKUP($A51,'PT ORGANISMOS'!$B$5:$H$1025,7,FALSE)</f>
        <v>h</v>
      </c>
      <c r="E51" s="16">
        <v>9</v>
      </c>
      <c r="F51" s="24">
        <f>VLOOKUP($B51,IN_08_20!$B:$E,4,)</f>
        <v>4037.8497345606761</v>
      </c>
      <c r="G51" s="17">
        <f>F51*E51</f>
        <v>36340.647611046086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3"/>
  <sheetViews>
    <sheetView topLeftCell="B1" workbookViewId="0">
      <selection activeCell="M3" sqref="M3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1123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1124</v>
      </c>
      <c r="B6" s="42" t="s">
        <v>1125</v>
      </c>
      <c r="C6" s="11"/>
      <c r="D6" s="45" t="s">
        <v>913</v>
      </c>
      <c r="E6" s="43" t="str">
        <f>A6</f>
        <v>1.20.00.F</v>
      </c>
      <c r="F6" s="45" t="s">
        <v>920</v>
      </c>
      <c r="G6" s="44">
        <f>SUM(G8:G19)</f>
        <v>4930.8530439036904</v>
      </c>
      <c r="H6" s="8" t="s">
        <v>4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236</v>
      </c>
      <c r="B9" s="39" t="str">
        <f>VLOOKUP($A9,'PT ORGANISMOS'!$B$5:$H$1025,4,FALSE)</f>
        <v>rc.020</v>
      </c>
      <c r="C9" s="7" t="str">
        <f>VLOOKUP($A9,'PT ORGANISMOS'!$B$5:$H$1025,3,FALSE)</f>
        <v>CAÑO PVC CLOACAL JE 160MM</v>
      </c>
      <c r="D9" s="8" t="str">
        <f>VLOOKUP($A9,'PT ORGANISMOS'!$B$5:$H$1025,7,FALSE)</f>
        <v>m</v>
      </c>
      <c r="E9" s="12">
        <v>1.56</v>
      </c>
      <c r="F9" s="22">
        <f>VLOOKUP($B9,IN_08_20!$B:$E,4,)</f>
        <v>1619.9267861126316</v>
      </c>
      <c r="G9" s="13">
        <f t="shared" ref="G9:G15" si="0">F9*E9</f>
        <v>2527.0857863357055</v>
      </c>
      <c r="H9" s="8"/>
    </row>
    <row r="10" spans="1:9" s="2" customFormat="1" ht="13.5" customHeight="1" x14ac:dyDescent="0.25">
      <c r="A10" s="27">
        <v>306</v>
      </c>
      <c r="B10" s="39" t="str">
        <f>VLOOKUP($A10,'PT ORGANISMOS'!$B$5:$H$1025,4,FALSE)</f>
        <v>sa.090</v>
      </c>
      <c r="C10" s="7" t="str">
        <f>VLOOKUP($A10,'PT ORGANISMOS'!$B$5:$H$1025,3,FALSE)</f>
        <v>CAÑO PVC 3.2 P/DESAGUE CLOACAL 0.110 X 4 M.</v>
      </c>
      <c r="D10" s="8" t="str">
        <f>VLOOKUP($A10,'PT ORGANISMOS'!$B$5:$H$1025,7,FALSE)</f>
        <v>u</v>
      </c>
      <c r="E10" s="12">
        <v>0.7</v>
      </c>
      <c r="F10" s="22">
        <f>VLOOKUP($B10,IN_08_20!$B:$E,4,)</f>
        <v>920.98434676985255</v>
      </c>
      <c r="G10" s="13">
        <f t="shared" si="0"/>
        <v>644.68904273889677</v>
      </c>
      <c r="H10" s="8"/>
    </row>
    <row r="11" spans="1:9" s="2" customFormat="1" ht="13.5" customHeight="1" x14ac:dyDescent="0.25">
      <c r="A11" s="27">
        <v>309</v>
      </c>
      <c r="B11" s="39" t="str">
        <f>VLOOKUP($A11,'PT ORGANISMOS'!$B$5:$H$1025,4,FALSE)</f>
        <v>sa.112</v>
      </c>
      <c r="C11" s="7" t="str">
        <f>VLOOKUP($A11,'PT ORGANISMOS'!$B$5:$H$1025,3,FALSE)</f>
        <v>RAMAL Y PVC CLOACAL D=160X110MM</v>
      </c>
      <c r="D11" s="8" t="str">
        <f>VLOOKUP($A11,'PT ORGANISMOS'!$B$5:$H$1025,7,FALSE)</f>
        <v>u</v>
      </c>
      <c r="E11" s="32">
        <v>0.16600000000000001</v>
      </c>
      <c r="F11" s="22">
        <f>VLOOKUP($B11,IN_08_20!$B:$E,4,)</f>
        <v>1937.3809445097099</v>
      </c>
      <c r="G11" s="13">
        <f t="shared" si="0"/>
        <v>321.60523678861188</v>
      </c>
      <c r="H11" s="8"/>
    </row>
    <row r="12" spans="1:9" s="2" customFormat="1" ht="13.5" customHeight="1" x14ac:dyDescent="0.25">
      <c r="A12" s="27">
        <v>235</v>
      </c>
      <c r="B12" s="39" t="str">
        <f>VLOOKUP($A12,'PT ORGANISMOS'!$B$5:$H$1025,4,FALSE)</f>
        <v>rc.010</v>
      </c>
      <c r="C12" s="7" t="str">
        <f>VLOOKUP($A12,'PT ORGANISMOS'!$B$5:$H$1025,3,FALSE)</f>
        <v>MARCO Y TAPA H°D° 85/90KG. SIST. ABISAGRADO</v>
      </c>
      <c r="D12" s="8" t="str">
        <f>VLOOKUP($A12,'PT ORGANISMOS'!$B$5:$H$1025,7,FALSE)</f>
        <v>u</v>
      </c>
      <c r="E12" s="12">
        <v>0.01</v>
      </c>
      <c r="F12" s="22">
        <f>VLOOKUP($B12,IN_08_20!$B:$E,4,)</f>
        <v>11981.14871981224</v>
      </c>
      <c r="G12" s="13">
        <f t="shared" si="0"/>
        <v>119.81148719812239</v>
      </c>
      <c r="H12" s="8"/>
    </row>
    <row r="13" spans="1:9" s="2" customFormat="1" ht="13.5" customHeight="1" x14ac:dyDescent="0.25">
      <c r="A13" s="27">
        <v>181</v>
      </c>
      <c r="B13" s="39" t="str">
        <f>VLOOKUP($A13,'PT ORGANISMOS'!$B$5:$H$1025,4,FALSE)</f>
        <v>li.006</v>
      </c>
      <c r="C13" s="7" t="str">
        <f>VLOOKUP($A13,'PT ORGANISMOS'!$B$5:$H$1025,3,FALSE)</f>
        <v xml:space="preserve">CEMENTO PORTLAND (PARA VARIACIÓN HISTÓRICA) </v>
      </c>
      <c r="D13" s="8" t="str">
        <f>VLOOKUP($A13,'PT ORGANISMOS'!$B$5:$H$1025,7,FALSE)</f>
        <v>kg</v>
      </c>
      <c r="E13" s="32">
        <v>8.4730000000000008</v>
      </c>
      <c r="F13" s="22">
        <f>VLOOKUP($B13,IN_08_20!$B:$E,4,)</f>
        <v>22.903541245132185</v>
      </c>
      <c r="G13" s="13">
        <f t="shared" si="0"/>
        <v>194.06170497000502</v>
      </c>
      <c r="H13" s="8"/>
    </row>
    <row r="14" spans="1:9" s="2" customFormat="1" ht="13.5" customHeight="1" x14ac:dyDescent="0.25">
      <c r="A14" s="27">
        <v>34</v>
      </c>
      <c r="B14" s="39" t="str">
        <f>VLOOKUP($A14,'PT ORGANISMOS'!$B$5:$H$1025,4,FALSE)</f>
        <v>ar.004</v>
      </c>
      <c r="C14" s="7" t="str">
        <f>VLOOKUP($A14,'PT ORGANISMOS'!$B$5:$H$1025,3,FALSE)</f>
        <v>RIPIOSA</v>
      </c>
      <c r="D14" s="8" t="str">
        <f>VLOOKUP($A14,'PT ORGANISMOS'!$B$5:$H$1025,7,FALSE)</f>
        <v>m3</v>
      </c>
      <c r="E14" s="32">
        <v>3.2000000000000001E-2</v>
      </c>
      <c r="F14" s="22">
        <f>VLOOKUP($B14,IN_08_20!$B:$E,4,)</f>
        <v>954.67392779303168</v>
      </c>
      <c r="G14" s="13">
        <f t="shared" si="0"/>
        <v>30.549565689377015</v>
      </c>
      <c r="H14" s="8"/>
    </row>
    <row r="15" spans="1:9" s="2" customFormat="1" ht="13.5" customHeight="1" x14ac:dyDescent="0.25">
      <c r="A15" s="27">
        <v>2</v>
      </c>
      <c r="B15" s="39" t="str">
        <f>VLOOKUP($A15,'PT ORGANISMOS'!$B$5:$H$1025,4,FALSE)</f>
        <v>ac.015</v>
      </c>
      <c r="C15" s="7" t="str">
        <f>VLOOKUP($A15,'PT ORGANISMOS'!$B$5:$H$1025,3,FALSE)</f>
        <v>HIERRO MEJORADO DE 10 MM.</v>
      </c>
      <c r="D15" s="8" t="str">
        <f>VLOOKUP($A15,'PT ORGANISMOS'!$B$5:$H$1025,7,FALSE)</f>
        <v>kg</v>
      </c>
      <c r="E15" s="32">
        <v>0.65700000000000003</v>
      </c>
      <c r="F15" s="22">
        <f>VLOOKUP($B15,IN_08_20!$B:$E,4,)</f>
        <v>122.68072912729149</v>
      </c>
      <c r="G15" s="13">
        <f t="shared" si="0"/>
        <v>80.601239036630503</v>
      </c>
      <c r="H15" s="8"/>
    </row>
    <row r="16" spans="1:9" s="2" customFormat="1" ht="13.5" customHeight="1" x14ac:dyDescent="0.25">
      <c r="A16" s="27"/>
      <c r="B16" s="35" t="s">
        <v>903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27">
        <v>203</v>
      </c>
      <c r="B17" s="39" t="str">
        <f>VLOOKUP($A17,'PT ORGANISMOS'!$B$5:$H$1025,4,FALSE)</f>
        <v>mo.007</v>
      </c>
      <c r="C17" s="7" t="str">
        <f>VLOOKUP($A17,'PT ORGANISMOS'!$B$5:$H$1025,3,FALSE)</f>
        <v>CUADRILLA TIPO U.G.A.T.S.</v>
      </c>
      <c r="D17" s="8" t="str">
        <f>VLOOKUP($A17,'PT ORGANISMOS'!$B$5:$H$1025,7,FALSE)</f>
        <v>h</v>
      </c>
      <c r="E17" s="32">
        <v>1.335</v>
      </c>
      <c r="F17" s="22">
        <f>VLOOKUP($B17,IN_08_20!$B:$E,4,)</f>
        <v>401.48517787878785</v>
      </c>
      <c r="G17" s="13">
        <f>F17*E17</f>
        <v>535.98271246818172</v>
      </c>
      <c r="H17" s="8"/>
    </row>
    <row r="18" spans="1:8" s="2" customFormat="1" ht="13.5" customHeight="1" x14ac:dyDescent="0.25">
      <c r="A18" s="27"/>
      <c r="B18" s="35" t="s">
        <v>904</v>
      </c>
      <c r="C18" s="7"/>
      <c r="D18" s="8"/>
      <c r="E18" s="32"/>
      <c r="F18" s="22"/>
      <c r="G18" s="13"/>
      <c r="H18" s="8"/>
    </row>
    <row r="19" spans="1:8" s="2" customFormat="1" ht="13.5" customHeight="1" x14ac:dyDescent="0.25">
      <c r="A19" s="30">
        <v>71</v>
      </c>
      <c r="B19" s="40" t="str">
        <f>VLOOKUP($A19,'PT ORGANISMOS'!$B$5:$H$1025,4,FALSE)</f>
        <v>eq.008</v>
      </c>
      <c r="C19" s="14" t="str">
        <f>VLOOKUP($A19,'PT ORGANISMOS'!$B$5:$H$1025,3,FALSE)</f>
        <v>RETROEXCAVADORA 87 H.P.</v>
      </c>
      <c r="D19" s="15" t="str">
        <f>VLOOKUP($A19,'PT ORGANISMOS'!$B$5:$H$1025,7,FALSE)</f>
        <v>h</v>
      </c>
      <c r="E19" s="31">
        <v>0.11799999999999999</v>
      </c>
      <c r="F19" s="24">
        <f>VLOOKUP($B19,IN_08_20!$B:$E,4,)</f>
        <v>4037.8497345606761</v>
      </c>
      <c r="G19" s="17">
        <f>F19*E19</f>
        <v>476.46626867815974</v>
      </c>
      <c r="H19" s="15"/>
    </row>
    <row r="22" spans="1:8" s="2" customFormat="1" ht="15.75" x14ac:dyDescent="0.25">
      <c r="A22" s="50" t="s">
        <v>1126</v>
      </c>
      <c r="B22" s="42" t="s">
        <v>1127</v>
      </c>
      <c r="C22" s="11"/>
      <c r="D22" s="45" t="s">
        <v>913</v>
      </c>
      <c r="E22" s="43" t="str">
        <f>A22</f>
        <v>1.20.01.F</v>
      </c>
      <c r="F22" s="45" t="s">
        <v>920</v>
      </c>
      <c r="G22" s="44">
        <f>SUM(G24:G33)</f>
        <v>3912.3656912519396</v>
      </c>
      <c r="H22" s="8" t="s">
        <v>4</v>
      </c>
    </row>
    <row r="23" spans="1:8" s="2" customFormat="1" ht="15" x14ac:dyDescent="0.25">
      <c r="A23" s="28"/>
      <c r="B23" s="34" t="s">
        <v>909</v>
      </c>
      <c r="C23" s="18"/>
      <c r="D23" s="19" t="s">
        <v>914</v>
      </c>
      <c r="E23" s="19" t="s">
        <v>910</v>
      </c>
      <c r="F23" s="20" t="s">
        <v>911</v>
      </c>
      <c r="G23" s="20" t="s">
        <v>912</v>
      </c>
      <c r="H23" s="18"/>
    </row>
    <row r="24" spans="1:8" s="2" customFormat="1" ht="13.5" customHeight="1" x14ac:dyDescent="0.25">
      <c r="A24" s="29"/>
      <c r="B24" s="46" t="s">
        <v>902</v>
      </c>
      <c r="C24" s="25"/>
      <c r="D24" s="41"/>
      <c r="E24" s="47"/>
      <c r="F24" s="48"/>
      <c r="G24" s="49"/>
      <c r="H24" s="41"/>
    </row>
    <row r="25" spans="1:8" s="2" customFormat="1" ht="13.5" customHeight="1" x14ac:dyDescent="0.25">
      <c r="A25" s="27">
        <v>236</v>
      </c>
      <c r="B25" s="39" t="str">
        <f>VLOOKUP($A25,'PT ORGANISMOS'!$B$5:$H$1025,4,FALSE)</f>
        <v>rc.020</v>
      </c>
      <c r="C25" s="7" t="str">
        <f>VLOOKUP($A25,'PT ORGANISMOS'!$B$5:$H$1025,3,FALSE)</f>
        <v>CAÑO PVC CLOACAL JE 160MM</v>
      </c>
      <c r="D25" s="8" t="str">
        <f>VLOOKUP($A25,'PT ORGANISMOS'!$B$5:$H$1025,7,FALSE)</f>
        <v>m</v>
      </c>
      <c r="E25" s="12">
        <v>1.56</v>
      </c>
      <c r="F25" s="22">
        <f>VLOOKUP($B25,IN_08_20!$B:$E,4,)</f>
        <v>1619.9267861126316</v>
      </c>
      <c r="G25" s="13">
        <f>F25*E25</f>
        <v>2527.0857863357055</v>
      </c>
      <c r="H25" s="8"/>
    </row>
    <row r="26" spans="1:8" s="2" customFormat="1" ht="13.5" customHeight="1" x14ac:dyDescent="0.25">
      <c r="A26" s="27">
        <v>235</v>
      </c>
      <c r="B26" s="39" t="str">
        <f>VLOOKUP($A26,'PT ORGANISMOS'!$B$5:$H$1025,4,FALSE)</f>
        <v>rc.010</v>
      </c>
      <c r="C26" s="7" t="str">
        <f>VLOOKUP($A26,'PT ORGANISMOS'!$B$5:$H$1025,3,FALSE)</f>
        <v>MARCO Y TAPA H°D° 85/90KG. SIST. ABISAGRADO</v>
      </c>
      <c r="D26" s="8" t="str">
        <f>VLOOKUP($A26,'PT ORGANISMOS'!$B$5:$H$1025,7,FALSE)</f>
        <v>u</v>
      </c>
      <c r="E26" s="12">
        <v>0.01</v>
      </c>
      <c r="F26" s="22">
        <f>VLOOKUP($B26,IN_08_20!$B:$E,4,)</f>
        <v>11981.14871981224</v>
      </c>
      <c r="G26" s="13">
        <f>F26*E26</f>
        <v>119.81148719812239</v>
      </c>
      <c r="H26" s="8"/>
    </row>
    <row r="27" spans="1:8" s="2" customFormat="1" ht="13.5" customHeight="1" x14ac:dyDescent="0.25">
      <c r="A27" s="27">
        <v>181</v>
      </c>
      <c r="B27" s="39" t="str">
        <f>VLOOKUP($A27,'PT ORGANISMOS'!$B$5:$H$1025,4,FALSE)</f>
        <v>li.006</v>
      </c>
      <c r="C27" s="7" t="str">
        <f>VLOOKUP($A27,'PT ORGANISMOS'!$B$5:$H$1025,3,FALSE)</f>
        <v xml:space="preserve">CEMENTO PORTLAND (PARA VARIACIÓN HISTÓRICA) </v>
      </c>
      <c r="D27" s="8" t="str">
        <f>VLOOKUP($A27,'PT ORGANISMOS'!$B$5:$H$1025,7,FALSE)</f>
        <v>kg</v>
      </c>
      <c r="E27" s="32">
        <v>8.4730000000000008</v>
      </c>
      <c r="F27" s="22">
        <f>VLOOKUP($B27,IN_08_20!$B:$E,4,)</f>
        <v>22.903541245132185</v>
      </c>
      <c r="G27" s="13">
        <f>F27*E27</f>
        <v>194.06170497000502</v>
      </c>
      <c r="H27" s="8"/>
    </row>
    <row r="28" spans="1:8" s="2" customFormat="1" ht="13.5" customHeight="1" x14ac:dyDescent="0.25">
      <c r="A28" s="27">
        <v>34</v>
      </c>
      <c r="B28" s="39" t="str">
        <f>VLOOKUP($A28,'PT ORGANISMOS'!$B$5:$H$1025,4,FALSE)</f>
        <v>ar.004</v>
      </c>
      <c r="C28" s="7" t="str">
        <f>VLOOKUP($A28,'PT ORGANISMOS'!$B$5:$H$1025,3,FALSE)</f>
        <v>RIPIOSA</v>
      </c>
      <c r="D28" s="8" t="str">
        <f>VLOOKUP($A28,'PT ORGANISMOS'!$B$5:$H$1025,7,FALSE)</f>
        <v>m3</v>
      </c>
      <c r="E28" s="32">
        <v>3.2000000000000001E-2</v>
      </c>
      <c r="F28" s="22">
        <f>VLOOKUP($B28,IN_08_20!$B:$E,4,)</f>
        <v>954.67392779303168</v>
      </c>
      <c r="G28" s="13">
        <f>F28*E28</f>
        <v>30.549565689377015</v>
      </c>
      <c r="H28" s="8"/>
    </row>
    <row r="29" spans="1:8" s="2" customFormat="1" ht="13.5" customHeight="1" x14ac:dyDescent="0.25">
      <c r="A29" s="27">
        <v>2</v>
      </c>
      <c r="B29" s="39" t="str">
        <f>VLOOKUP($A29,'PT ORGANISMOS'!$B$5:$H$1025,4,FALSE)</f>
        <v>ac.015</v>
      </c>
      <c r="C29" s="7" t="str">
        <f>VLOOKUP($A29,'PT ORGANISMOS'!$B$5:$H$1025,3,FALSE)</f>
        <v>HIERRO MEJORADO DE 10 MM.</v>
      </c>
      <c r="D29" s="8" t="str">
        <f>VLOOKUP($A29,'PT ORGANISMOS'!$B$5:$H$1025,7,FALSE)</f>
        <v>kg</v>
      </c>
      <c r="E29" s="32">
        <v>0.65700000000000003</v>
      </c>
      <c r="F29" s="22">
        <f>VLOOKUP($B29,IN_08_20!$B:$E,4,)</f>
        <v>122.68072912729149</v>
      </c>
      <c r="G29" s="13">
        <f>F29*E29</f>
        <v>80.601239036630503</v>
      </c>
      <c r="H29" s="8"/>
    </row>
    <row r="30" spans="1:8" s="2" customFormat="1" ht="13.5" customHeight="1" x14ac:dyDescent="0.25">
      <c r="A30" s="27"/>
      <c r="B30" s="35" t="s">
        <v>903</v>
      </c>
      <c r="C30" s="7"/>
      <c r="D30" s="8"/>
      <c r="E30" s="12"/>
      <c r="F30" s="22"/>
      <c r="G30" s="13"/>
      <c r="H30" s="8"/>
    </row>
    <row r="31" spans="1:8" s="2" customFormat="1" ht="13.5" customHeight="1" x14ac:dyDescent="0.25">
      <c r="A31" s="27">
        <v>203</v>
      </c>
      <c r="B31" s="39" t="str">
        <f>VLOOKUP($A31,'PT ORGANISMOS'!$B$5:$H$1025,4,FALSE)</f>
        <v>mo.007</v>
      </c>
      <c r="C31" s="7" t="str">
        <f>VLOOKUP($A31,'PT ORGANISMOS'!$B$5:$H$1025,3,FALSE)</f>
        <v>CUADRILLA TIPO U.G.A.T.S.</v>
      </c>
      <c r="D31" s="8" t="str">
        <f>VLOOKUP($A31,'PT ORGANISMOS'!$B$5:$H$1025,7,FALSE)</f>
        <v>h</v>
      </c>
      <c r="E31" s="32">
        <v>1.2050000000000001</v>
      </c>
      <c r="F31" s="22">
        <f>VLOOKUP($B31,IN_08_20!$B:$E,4,)</f>
        <v>401.48517787878785</v>
      </c>
      <c r="G31" s="13">
        <f>F31*E31</f>
        <v>483.78963934393937</v>
      </c>
      <c r="H31" s="8"/>
    </row>
    <row r="32" spans="1:8" s="2" customFormat="1" ht="13.5" customHeight="1" x14ac:dyDescent="0.25">
      <c r="A32" s="27"/>
      <c r="B32" s="35" t="s">
        <v>904</v>
      </c>
      <c r="C32" s="7"/>
      <c r="D32" s="8"/>
      <c r="E32" s="32"/>
      <c r="F32" s="22"/>
      <c r="G32" s="13"/>
      <c r="H32" s="8"/>
    </row>
    <row r="33" spans="1:8" s="2" customFormat="1" ht="13.5" customHeight="1" x14ac:dyDescent="0.25">
      <c r="A33" s="30">
        <v>71</v>
      </c>
      <c r="B33" s="40" t="str">
        <f>VLOOKUP($A33,'PT ORGANISMOS'!$B$5:$H$1025,4,FALSE)</f>
        <v>eq.008</v>
      </c>
      <c r="C33" s="14" t="str">
        <f>VLOOKUP($A33,'PT ORGANISMOS'!$B$5:$H$1025,3,FALSE)</f>
        <v>RETROEXCAVADORA 87 H.P.</v>
      </c>
      <c r="D33" s="15" t="str">
        <f>VLOOKUP($A33,'PT ORGANISMOS'!$B$5:$H$1025,7,FALSE)</f>
        <v>h</v>
      </c>
      <c r="E33" s="31">
        <v>0.11799999999999999</v>
      </c>
      <c r="F33" s="24">
        <f>VLOOKUP($B33,IN_08_20!$B:$E,4,)</f>
        <v>4037.8497345606761</v>
      </c>
      <c r="G33" s="17">
        <f>F33*E33</f>
        <v>476.46626867815974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5"/>
  <sheetViews>
    <sheetView topLeftCell="B1" workbookViewId="0">
      <selection activeCell="E7" sqref="E7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1141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1142</v>
      </c>
      <c r="B6" s="42" t="s">
        <v>1143</v>
      </c>
      <c r="C6" s="11"/>
      <c r="D6" s="45" t="s">
        <v>913</v>
      </c>
      <c r="E6" s="43" t="str">
        <f>A6</f>
        <v>1.40.01.F</v>
      </c>
      <c r="F6" s="45" t="s">
        <v>920</v>
      </c>
      <c r="G6" s="44">
        <f>SUM(G8:G15)</f>
        <v>1917.4628121327075</v>
      </c>
      <c r="H6" s="8" t="s">
        <v>4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263</v>
      </c>
      <c r="B9" s="39" t="str">
        <f>VLOOKUP($A9,'PT ORGANISMOS'!$B$5:$H$1025,4,FALSE)</f>
        <v>rg.018</v>
      </c>
      <c r="C9" s="7" t="str">
        <f>VLOOKUP($A9,'PT ORGANISMOS'!$B$5:$H$1025,3,FALSE)</f>
        <v>TUBO PEAD GAS 50MM 4BAR</v>
      </c>
      <c r="D9" s="8" t="str">
        <f>VLOOKUP($A9,'PT ORGANISMOS'!$B$5:$H$1025,7,FALSE)</f>
        <v>m</v>
      </c>
      <c r="E9" s="12">
        <v>1.8</v>
      </c>
      <c r="F9" s="22">
        <f>VLOOKUP($B9,IN_08_20!$B:$E,4,)</f>
        <v>463.91042118716052</v>
      </c>
      <c r="G9" s="13">
        <f>F9*E9</f>
        <v>835.03875813688899</v>
      </c>
      <c r="H9" s="8"/>
    </row>
    <row r="10" spans="1:9" s="2" customFormat="1" ht="13.5" customHeight="1" x14ac:dyDescent="0.25">
      <c r="A10" s="27">
        <v>260</v>
      </c>
      <c r="B10" s="39" t="str">
        <f>VLOOKUP($A10,'PT ORGANISMOS'!$B$5:$H$1025,4,FALSE)</f>
        <v>rg.004</v>
      </c>
      <c r="C10" s="7" t="str">
        <f>VLOOKUP($A10,'PT ORGANISMOS'!$B$5:$H$1025,3,FALSE)</f>
        <v>CUPLA E/F GAS PE80 50MM</v>
      </c>
      <c r="D10" s="8" t="str">
        <f>VLOOKUP($A10,'PT ORGANISMOS'!$B$5:$H$1025,7,FALSE)</f>
        <v>u</v>
      </c>
      <c r="E10" s="12">
        <v>0.16</v>
      </c>
      <c r="F10" s="22">
        <f>VLOOKUP($B10,IN_08_20!$B:$E,4,)</f>
        <v>725.50040461459969</v>
      </c>
      <c r="G10" s="13">
        <f>F10*E10</f>
        <v>116.08006473833595</v>
      </c>
      <c r="H10" s="8"/>
    </row>
    <row r="11" spans="1:9" s="2" customFormat="1" ht="13.5" customHeight="1" x14ac:dyDescent="0.25">
      <c r="A11" s="27">
        <v>267</v>
      </c>
      <c r="B11" s="39" t="str">
        <f>VLOOKUP($A11,'PT ORGANISMOS'!$B$5:$H$1025,4,FALSE)</f>
        <v>rg.028</v>
      </c>
      <c r="C11" s="7" t="str">
        <f>VLOOKUP($A11,'PT ORGANISMOS'!$B$5:$H$1025,3,FALSE)</f>
        <v>TOMA SERVICIO GAS E/F 63X25MM</v>
      </c>
      <c r="D11" s="8" t="str">
        <f>VLOOKUP($A11,'PT ORGANISMOS'!$B$5:$H$1025,7,FALSE)</f>
        <v>u</v>
      </c>
      <c r="E11" s="32">
        <v>0.113</v>
      </c>
      <c r="F11" s="22">
        <f>VLOOKUP($B11,IN_08_20!$B:$E,4,)</f>
        <v>1565.5156237172635</v>
      </c>
      <c r="G11" s="13">
        <f>F11*E11</f>
        <v>176.90326548005078</v>
      </c>
      <c r="H11" s="8"/>
    </row>
    <row r="12" spans="1:9" s="2" customFormat="1" ht="13.5" customHeight="1" x14ac:dyDescent="0.25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 x14ac:dyDescent="0.25">
      <c r="A13" s="27">
        <v>203</v>
      </c>
      <c r="B13" s="39" t="str">
        <f>VLOOKUP($A13,'PT ORGANISMOS'!$B$5:$H$1025,4,FALSE)</f>
        <v>mo.007</v>
      </c>
      <c r="C13" s="7" t="str">
        <f>VLOOKUP($A13,'PT ORGANISMOS'!$B$5:$H$1025,3,FALSE)</f>
        <v>CUADRILLA TIPO U.G.A.T.S.</v>
      </c>
      <c r="D13" s="8" t="str">
        <f>VLOOKUP($A13,'PT ORGANISMOS'!$B$5:$H$1025,7,FALSE)</f>
        <v>h</v>
      </c>
      <c r="E13" s="12">
        <v>0.86</v>
      </c>
      <c r="F13" s="22">
        <f>VLOOKUP($B13,IN_08_20!$B:$E,4,)</f>
        <v>401.48517787878785</v>
      </c>
      <c r="G13" s="13">
        <f>F13*E13</f>
        <v>345.27725297575756</v>
      </c>
      <c r="H13" s="8"/>
    </row>
    <row r="14" spans="1:9" s="2" customFormat="1" ht="13.5" customHeight="1" x14ac:dyDescent="0.25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 x14ac:dyDescent="0.25">
      <c r="A15" s="30">
        <v>71</v>
      </c>
      <c r="B15" s="40" t="str">
        <f>VLOOKUP($A15,'PT ORGANISMOS'!$B$5:$H$1025,4,FALSE)</f>
        <v>eq.008</v>
      </c>
      <c r="C15" s="14" t="str">
        <f>VLOOKUP($A15,'PT ORGANISMOS'!$B$5:$H$1025,3,FALSE)</f>
        <v>RETROEXCAVADORA 87 H.P.</v>
      </c>
      <c r="D15" s="15" t="str">
        <f>VLOOKUP($A15,'PT ORGANISMOS'!$B$5:$H$1025,7,FALSE)</f>
        <v>h</v>
      </c>
      <c r="E15" s="16">
        <v>0.11</v>
      </c>
      <c r="F15" s="24">
        <f>VLOOKUP($B15,IN_08_20!$B:$E,4,)</f>
        <v>4037.8497345606761</v>
      </c>
      <c r="G15" s="17">
        <f>F15*E15</f>
        <v>444.16347080167435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81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1136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8" x14ac:dyDescent="0.25">
      <c r="A6" s="27"/>
      <c r="B6" s="335" t="s">
        <v>1137</v>
      </c>
      <c r="C6" s="335"/>
      <c r="D6" s="335"/>
      <c r="E6" s="335"/>
      <c r="F6" s="335"/>
      <c r="G6" s="335"/>
      <c r="H6" s="335"/>
    </row>
    <row r="7" spans="1:9" s="2" customFormat="1" ht="15" customHeight="1" x14ac:dyDescent="0.25">
      <c r="A7" s="27"/>
      <c r="B7" s="78"/>
      <c r="C7" s="78"/>
      <c r="D7" s="78"/>
      <c r="E7" s="78"/>
      <c r="F7" s="78"/>
      <c r="G7" s="78"/>
      <c r="H7" s="78"/>
    </row>
    <row r="8" spans="1:9" s="2" customFormat="1" ht="15.75" x14ac:dyDescent="0.25">
      <c r="A8" s="50" t="s">
        <v>1128</v>
      </c>
      <c r="B8" s="42" t="s">
        <v>1132</v>
      </c>
      <c r="C8" s="11"/>
      <c r="D8" s="45" t="s">
        <v>913</v>
      </c>
      <c r="E8" s="43" t="str">
        <f>A8</f>
        <v>1.60.01.F</v>
      </c>
      <c r="F8" s="45" t="s">
        <v>920</v>
      </c>
      <c r="G8" s="44">
        <f>SUM(G10:G24)</f>
        <v>1652659.5621033427</v>
      </c>
      <c r="H8" s="8" t="s">
        <v>2</v>
      </c>
    </row>
    <row r="9" spans="1:9" s="2" customFormat="1" ht="15" x14ac:dyDescent="0.25">
      <c r="A9" s="28"/>
      <c r="B9" s="34" t="s">
        <v>909</v>
      </c>
      <c r="C9" s="18"/>
      <c r="D9" s="19" t="s">
        <v>914</v>
      </c>
      <c r="E9" s="19" t="s">
        <v>910</v>
      </c>
      <c r="F9" s="20" t="s">
        <v>911</v>
      </c>
      <c r="G9" s="20" t="s">
        <v>912</v>
      </c>
      <c r="H9" s="18"/>
    </row>
    <row r="10" spans="1:9" s="2" customFormat="1" ht="13.5" customHeight="1" x14ac:dyDescent="0.25">
      <c r="A10" s="29"/>
      <c r="B10" s="46" t="s">
        <v>902</v>
      </c>
      <c r="C10" s="25"/>
      <c r="D10" s="41"/>
      <c r="E10" s="47"/>
      <c r="F10" s="48"/>
      <c r="G10" s="49"/>
      <c r="H10" s="41"/>
    </row>
    <row r="11" spans="1:9" s="2" customFormat="1" ht="13.5" customHeight="1" x14ac:dyDescent="0.25">
      <c r="A11" s="27">
        <v>237</v>
      </c>
      <c r="B11" s="39" t="str">
        <f>VLOOKUP($A11,'PT ORGANISMOS'!$B$5:$H$1025,4,FALSE)</f>
        <v>re.005</v>
      </c>
      <c r="C11" s="7" t="str">
        <f>VLOOKUP($A11,'PT ORGANISMOS'!$B$5:$H$1025,3,FALSE)</f>
        <v>CRUCETA DE H°A° MN 157 (2,20 M) C/GANCHOS</v>
      </c>
      <c r="D11" s="8" t="str">
        <f>VLOOKUP($A11,'PT ORGANISMOS'!$B$5:$H$1025,7,FALSE)</f>
        <v>u</v>
      </c>
      <c r="E11" s="12">
        <v>2</v>
      </c>
      <c r="F11" s="22">
        <f>VLOOKUP($B11,IN_08_20!$B:$E,4,)</f>
        <v>31258.525391144514</v>
      </c>
      <c r="G11" s="13">
        <f t="shared" ref="G11:G20" si="0">F11*E11</f>
        <v>62517.050782289029</v>
      </c>
      <c r="H11" s="8"/>
    </row>
    <row r="12" spans="1:9" s="2" customFormat="1" ht="13.5" customHeight="1" x14ac:dyDescent="0.25">
      <c r="A12" s="27">
        <v>242</v>
      </c>
      <c r="B12" s="39" t="str">
        <f>VLOOKUP($A12,'PT ORGANISMOS'!$B$5:$H$1025,4,FALSE)</f>
        <v>re.030</v>
      </c>
      <c r="C12" s="7" t="str">
        <f>VLOOKUP($A12,'PT ORGANISMOS'!$B$5:$H$1025,3,FALSE)</f>
        <v>DESCARGADOR ÓXIDO DE ZINC CON DESLIGADOR</v>
      </c>
      <c r="D12" s="8" t="str">
        <f>VLOOKUP($A12,'PT ORGANISMOS'!$B$5:$H$1025,7,FALSE)</f>
        <v>u</v>
      </c>
      <c r="E12" s="12">
        <v>3.891</v>
      </c>
      <c r="F12" s="22">
        <f>VLOOKUP($B12,IN_08_20!$B:$E,4,)</f>
        <v>6529.341686939275</v>
      </c>
      <c r="G12" s="13">
        <f t="shared" si="0"/>
        <v>25405.668503880719</v>
      </c>
      <c r="H12" s="8"/>
    </row>
    <row r="13" spans="1:9" s="2" customFormat="1" ht="13.5" customHeight="1" x14ac:dyDescent="0.25">
      <c r="A13" s="27">
        <v>243</v>
      </c>
      <c r="B13" s="39" t="str">
        <f>VLOOKUP($A13,'PT ORGANISMOS'!$B$5:$H$1025,4,FALSE)</f>
        <v>re.035</v>
      </c>
      <c r="C13" s="7" t="str">
        <f>VLOOKUP($A13,'PT ORGANISMOS'!$B$5:$H$1025,3,FALSE)</f>
        <v>CABLE DE CU DESNUDO DE 50 MM² DE SECC.</v>
      </c>
      <c r="D13" s="8" t="str">
        <f>VLOOKUP($A13,'PT ORGANISMOS'!$B$5:$H$1025,7,FALSE)</f>
        <v>m</v>
      </c>
      <c r="E13" s="12">
        <v>109.51</v>
      </c>
      <c r="F13" s="22">
        <f>VLOOKUP($B13,IN_08_20!$B:$E,4,)</f>
        <v>1743.2180240362509</v>
      </c>
      <c r="G13" s="13">
        <f t="shared" si="0"/>
        <v>190899.80581220984</v>
      </c>
      <c r="H13" s="8"/>
    </row>
    <row r="14" spans="1:9" s="2" customFormat="1" ht="13.5" customHeight="1" x14ac:dyDescent="0.25">
      <c r="A14" s="27">
        <v>249</v>
      </c>
      <c r="B14" s="39" t="str">
        <f>VLOOKUP($A14,'PT ORGANISMOS'!$B$5:$H$1025,4,FALSE)</f>
        <v>re.060</v>
      </c>
      <c r="C14" s="7" t="str">
        <f>VLOOKUP($A14,'PT ORGANISMOS'!$B$5:$H$1025,3,FALSE)</f>
        <v>TRANSFORMADOR DE POTENCIA 13,2 KV, 315/0,4/0,231 KVA</v>
      </c>
      <c r="D14" s="8" t="str">
        <f>VLOOKUP($A14,'PT ORGANISMOS'!$B$5:$H$1025,7,FALSE)</f>
        <v>u</v>
      </c>
      <c r="E14" s="12">
        <v>1</v>
      </c>
      <c r="F14" s="22">
        <f>VLOOKUP($B14,IN_08_20!$B:$E,4,)</f>
        <v>841684.83876584633</v>
      </c>
      <c r="G14" s="13">
        <f t="shared" si="0"/>
        <v>841684.83876584633</v>
      </c>
      <c r="H14" s="8"/>
    </row>
    <row r="15" spans="1:9" s="2" customFormat="1" ht="13.5" customHeight="1" x14ac:dyDescent="0.25">
      <c r="A15" s="27"/>
      <c r="B15" s="39" t="s">
        <v>1765</v>
      </c>
      <c r="C15" s="7" t="s">
        <v>1133</v>
      </c>
      <c r="D15" s="8" t="s">
        <v>2</v>
      </c>
      <c r="E15" s="32">
        <v>6.242</v>
      </c>
      <c r="F15" s="22">
        <f>VLOOKUP($B15,IN_08_20!$B:$E,4,)</f>
        <v>916.67856763382622</v>
      </c>
      <c r="G15" s="13">
        <f t="shared" si="0"/>
        <v>5721.9076191703434</v>
      </c>
      <c r="H15" s="8"/>
    </row>
    <row r="16" spans="1:9" s="2" customFormat="1" ht="13.5" customHeight="1" x14ac:dyDescent="0.25">
      <c r="A16" s="27">
        <v>259</v>
      </c>
      <c r="B16" s="39" t="str">
        <f>VLOOKUP($A16,'PT ORGANISMOS'!$B$5:$H$1025,4,FALSE)</f>
        <v>re.110</v>
      </c>
      <c r="C16" s="7" t="str">
        <f>VLOOKUP($A16,'PT ORGANISMOS'!$B$5:$H$1025,3,FALSE)</f>
        <v>MORSETO DE RETENSIÓN - GRAMPA PEINE</v>
      </c>
      <c r="D16" s="8" t="str">
        <f>VLOOKUP($A16,'PT ORGANISMOS'!$B$5:$H$1025,7,FALSE)</f>
        <v>gl</v>
      </c>
      <c r="E16" s="12">
        <v>47.35</v>
      </c>
      <c r="F16" s="22">
        <f>VLOOKUP($B16,IN_08_20!$B:$E,4,)</f>
        <v>82.068032069702994</v>
      </c>
      <c r="G16" s="13">
        <f t="shared" si="0"/>
        <v>3885.9213185004369</v>
      </c>
      <c r="H16" s="8"/>
    </row>
    <row r="17" spans="1:8" s="2" customFormat="1" ht="13.5" customHeight="1" x14ac:dyDescent="0.25">
      <c r="A17" s="27">
        <v>36</v>
      </c>
      <c r="B17" s="39" t="str">
        <f>VLOOKUP($A17,'PT ORGANISMOS'!$B$5:$H$1025,4,FALSE)</f>
        <v>ar.006</v>
      </c>
      <c r="C17" s="7" t="str">
        <f>VLOOKUP($A17,'PT ORGANISMOS'!$B$5:$H$1025,3,FALSE)</f>
        <v>ARENA MEDIANA</v>
      </c>
      <c r="D17" s="8" t="str">
        <f>VLOOKUP($A17,'PT ORGANISMOS'!$B$5:$H$1025,7,FALSE)</f>
        <v>m3</v>
      </c>
      <c r="E17" s="12">
        <v>7</v>
      </c>
      <c r="F17" s="22">
        <f>VLOOKUP($B17,IN_08_20!$B:$E,4,)</f>
        <v>966.90756275066906</v>
      </c>
      <c r="G17" s="13">
        <f t="shared" si="0"/>
        <v>6768.3529392546834</v>
      </c>
      <c r="H17" s="8"/>
    </row>
    <row r="18" spans="1:8" s="2" customFormat="1" ht="13.5" customHeight="1" x14ac:dyDescent="0.25">
      <c r="A18" s="27">
        <v>33</v>
      </c>
      <c r="B18" s="39" t="str">
        <f>VLOOKUP($A18,'PT ORGANISMOS'!$B$5:$H$1025,4,FALSE)</f>
        <v>ar.003</v>
      </c>
      <c r="C18" s="7" t="str">
        <f>VLOOKUP($A18,'PT ORGANISMOS'!$B$5:$H$1025,3,FALSE)</f>
        <v>RIPIO ZARANDEADO 1/3</v>
      </c>
      <c r="D18" s="8" t="str">
        <f>VLOOKUP($A18,'PT ORGANISMOS'!$B$5:$H$1025,7,FALSE)</f>
        <v>m3</v>
      </c>
      <c r="E18" s="12">
        <v>11</v>
      </c>
      <c r="F18" s="22">
        <f>VLOOKUP($B18,IN_08_20!$B:$E,4,)</f>
        <v>969.41836359764477</v>
      </c>
      <c r="G18" s="13">
        <f t="shared" si="0"/>
        <v>10663.601999574092</v>
      </c>
      <c r="H18" s="8"/>
    </row>
    <row r="19" spans="1:8" s="2" customFormat="1" ht="13.5" customHeight="1" x14ac:dyDescent="0.25">
      <c r="A19" s="27">
        <v>181</v>
      </c>
      <c r="B19" s="39" t="str">
        <f>VLOOKUP($A19,'PT ORGANISMOS'!$B$5:$H$1025,4,FALSE)</f>
        <v>li.006</v>
      </c>
      <c r="C19" s="7" t="str">
        <f>VLOOKUP($A19,'PT ORGANISMOS'!$B$5:$H$1025,3,FALSE)</f>
        <v xml:space="preserve">CEMENTO PORTLAND (PARA VARIACIÓN HISTÓRICA) </v>
      </c>
      <c r="D19" s="8" t="str">
        <f>VLOOKUP($A19,'PT ORGANISMOS'!$B$5:$H$1025,7,FALSE)</f>
        <v>kg</v>
      </c>
      <c r="E19" s="12">
        <v>2700</v>
      </c>
      <c r="F19" s="22">
        <f>VLOOKUP($B19,IN_08_20!$B:$E,4,)</f>
        <v>22.903541245132185</v>
      </c>
      <c r="G19" s="13">
        <f t="shared" si="0"/>
        <v>61839.561361856904</v>
      </c>
      <c r="H19" s="8"/>
    </row>
    <row r="20" spans="1:8" s="2" customFormat="1" ht="13.5" customHeight="1" x14ac:dyDescent="0.25">
      <c r="A20" s="27">
        <v>239</v>
      </c>
      <c r="B20" s="39" t="str">
        <f>VLOOKUP($A20,'PT ORGANISMOS'!$B$5:$H$1025,4,FALSE)</f>
        <v>re.015</v>
      </c>
      <c r="C20" s="7" t="str">
        <f>VLOOKUP($A20,'PT ORGANISMOS'!$B$5:$H$1025,3,FALSE)</f>
        <v>COLUMNA DE Hº Aº Vº DE 10,50/1000/3</v>
      </c>
      <c r="D20" s="8" t="str">
        <f>VLOOKUP($A20,'PT ORGANISMOS'!$B$5:$H$1025,7,FALSE)</f>
        <v>u</v>
      </c>
      <c r="E20" s="32">
        <v>2.0979999999999999</v>
      </c>
      <c r="F20" s="22">
        <f>VLOOKUP($B20,IN_08_20!$B:$E,4,)</f>
        <v>128383.37968998925</v>
      </c>
      <c r="G20" s="13">
        <f t="shared" si="0"/>
        <v>269348.3305895974</v>
      </c>
      <c r="H20" s="8"/>
    </row>
    <row r="21" spans="1:8" s="2" customFormat="1" ht="13.5" customHeight="1" x14ac:dyDescent="0.25">
      <c r="A21" s="27"/>
      <c r="B21" s="35" t="s">
        <v>903</v>
      </c>
      <c r="C21" s="7"/>
      <c r="D21" s="8"/>
      <c r="E21" s="12"/>
      <c r="F21" s="22"/>
      <c r="G21" s="13"/>
      <c r="H21" s="8"/>
    </row>
    <row r="22" spans="1:8" s="2" customFormat="1" ht="13.5" customHeight="1" x14ac:dyDescent="0.25">
      <c r="A22" s="27">
        <v>203</v>
      </c>
      <c r="B22" s="39" t="str">
        <f>VLOOKUP($A22,'PT ORGANISMOS'!$B$5:$H$1025,4,FALSE)</f>
        <v>mo.007</v>
      </c>
      <c r="C22" s="7" t="str">
        <f>VLOOKUP($A22,'PT ORGANISMOS'!$B$5:$H$1025,3,FALSE)</f>
        <v>CUADRILLA TIPO U.G.A.T.S.</v>
      </c>
      <c r="D22" s="8" t="str">
        <f>VLOOKUP($A22,'PT ORGANISMOS'!$B$5:$H$1025,7,FALSE)</f>
        <v>h</v>
      </c>
      <c r="E22" s="12">
        <v>301.89999999999998</v>
      </c>
      <c r="F22" s="22">
        <f>VLOOKUP($B22,IN_08_20!$B:$E,4,)</f>
        <v>401.48517787878785</v>
      </c>
      <c r="G22" s="13">
        <f>F22*E22</f>
        <v>121208.37520160605</v>
      </c>
      <c r="H22" s="8"/>
    </row>
    <row r="23" spans="1:8" s="2" customFormat="1" ht="13.5" customHeight="1" x14ac:dyDescent="0.25">
      <c r="A23" s="27"/>
      <c r="B23" s="35" t="s">
        <v>904</v>
      </c>
      <c r="C23" s="7"/>
      <c r="D23" s="8"/>
      <c r="E23" s="32"/>
      <c r="F23" s="22"/>
      <c r="G23" s="13"/>
      <c r="H23" s="8"/>
    </row>
    <row r="24" spans="1:8" s="2" customFormat="1" ht="13.5" customHeight="1" x14ac:dyDescent="0.25">
      <c r="A24" s="30">
        <v>71</v>
      </c>
      <c r="B24" s="40" t="str">
        <f>VLOOKUP($A24,'PT ORGANISMOS'!$B$5:$H$1025,4,FALSE)</f>
        <v>eq.008</v>
      </c>
      <c r="C24" s="14" t="str">
        <f>VLOOKUP($A24,'PT ORGANISMOS'!$B$5:$H$1025,3,FALSE)</f>
        <v>RETROEXCAVADORA 87 H.P.</v>
      </c>
      <c r="D24" s="15" t="str">
        <f>VLOOKUP($A24,'PT ORGANISMOS'!$B$5:$H$1025,7,FALSE)</f>
        <v>h</v>
      </c>
      <c r="E24" s="31">
        <v>13.0555</v>
      </c>
      <c r="F24" s="24">
        <f>VLOOKUP($B24,IN_08_20!$B:$E,4,)</f>
        <v>4037.8497345606761</v>
      </c>
      <c r="G24" s="17">
        <f>F24*E24</f>
        <v>52716.147209556912</v>
      </c>
      <c r="H24" s="15"/>
    </row>
    <row r="27" spans="1:8" s="2" customFormat="1" ht="18" x14ac:dyDescent="0.25">
      <c r="A27" s="27"/>
      <c r="B27" s="335" t="s">
        <v>1138</v>
      </c>
      <c r="C27" s="335"/>
      <c r="D27" s="335"/>
      <c r="E27" s="335"/>
      <c r="F27" s="335"/>
      <c r="G27" s="335"/>
      <c r="H27" s="335"/>
    </row>
    <row r="28" spans="1:8" s="2" customFormat="1" ht="15" customHeight="1" x14ac:dyDescent="0.25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 x14ac:dyDescent="0.25">
      <c r="A29" s="50" t="s">
        <v>1129</v>
      </c>
      <c r="B29" s="42" t="s">
        <v>1134</v>
      </c>
      <c r="C29" s="11"/>
      <c r="D29" s="45" t="s">
        <v>913</v>
      </c>
      <c r="E29" s="43" t="str">
        <f>A29</f>
        <v>1.60.02.F</v>
      </c>
      <c r="F29" s="45" t="s">
        <v>920</v>
      </c>
      <c r="G29" s="44">
        <f>SUM(G31:G44)</f>
        <v>247494.57035931179</v>
      </c>
      <c r="H29" s="8" t="s">
        <v>0</v>
      </c>
    </row>
    <row r="30" spans="1:8" s="2" customFormat="1" ht="15" x14ac:dyDescent="0.2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 x14ac:dyDescent="0.25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 x14ac:dyDescent="0.25">
      <c r="A32" s="27">
        <v>36</v>
      </c>
      <c r="B32" s="39" t="str">
        <f>VLOOKUP($A32,'PT ORGANISMOS'!$B$5:$H$1025,4,FALSE)</f>
        <v>ar.006</v>
      </c>
      <c r="C32" s="7" t="str">
        <f>VLOOKUP($A32,'PT ORGANISMOS'!$B$5:$H$1025,3,FALSE)</f>
        <v>ARENA MEDIANA</v>
      </c>
      <c r="D32" s="8" t="str">
        <f>VLOOKUP($A32,'PT ORGANISMOS'!$B$5:$H$1025,7,FALSE)</f>
        <v>m3</v>
      </c>
      <c r="E32" s="12">
        <v>0.93</v>
      </c>
      <c r="F32" s="22">
        <f>VLOOKUP($B32,IN_08_20!$B:$E,4,)</f>
        <v>966.90756275066906</v>
      </c>
      <c r="G32" s="13">
        <f t="shared" ref="G32:G40" si="1">F32*E32</f>
        <v>899.22403335812226</v>
      </c>
      <c r="H32" s="8"/>
    </row>
    <row r="33" spans="1:8" s="2" customFormat="1" ht="13.5" customHeight="1" x14ac:dyDescent="0.25">
      <c r="A33" s="27">
        <v>33</v>
      </c>
      <c r="B33" s="39" t="str">
        <f>VLOOKUP($A33,'PT ORGANISMOS'!$B$5:$H$1025,4,FALSE)</f>
        <v>ar.003</v>
      </c>
      <c r="C33" s="7" t="str">
        <f>VLOOKUP($A33,'PT ORGANISMOS'!$B$5:$H$1025,3,FALSE)</f>
        <v>RIPIO ZARANDEADO 1/3</v>
      </c>
      <c r="D33" s="8" t="str">
        <f>VLOOKUP($A33,'PT ORGANISMOS'!$B$5:$H$1025,7,FALSE)</f>
        <v>m3</v>
      </c>
      <c r="E33" s="12">
        <v>1.07</v>
      </c>
      <c r="F33" s="22">
        <f>VLOOKUP($B33,IN_08_20!$B:$E,4,)</f>
        <v>969.41836359764477</v>
      </c>
      <c r="G33" s="13">
        <f t="shared" si="1"/>
        <v>1037.27764904948</v>
      </c>
      <c r="H33" s="8"/>
    </row>
    <row r="34" spans="1:8" s="2" customFormat="1" ht="13.5" customHeight="1" x14ac:dyDescent="0.25">
      <c r="A34" s="27">
        <v>181</v>
      </c>
      <c r="B34" s="39" t="str">
        <f>VLOOKUP($A34,'PT ORGANISMOS'!$B$5:$H$1025,4,FALSE)</f>
        <v>li.006</v>
      </c>
      <c r="C34" s="7" t="str">
        <f>VLOOKUP($A34,'PT ORGANISMOS'!$B$5:$H$1025,3,FALSE)</f>
        <v xml:space="preserve">CEMENTO PORTLAND (PARA VARIACIÓN HISTÓRICA) </v>
      </c>
      <c r="D34" s="8" t="str">
        <f>VLOOKUP($A34,'PT ORGANISMOS'!$B$5:$H$1025,7,FALSE)</f>
        <v>kg</v>
      </c>
      <c r="E34" s="12">
        <v>161</v>
      </c>
      <c r="F34" s="22">
        <f>VLOOKUP($B34,IN_08_20!$B:$E,4,)</f>
        <v>22.903541245132185</v>
      </c>
      <c r="G34" s="13">
        <f t="shared" si="1"/>
        <v>3687.4701404662819</v>
      </c>
      <c r="H34" s="8"/>
    </row>
    <row r="35" spans="1:8" s="2" customFormat="1" ht="13.5" customHeight="1" x14ac:dyDescent="0.25">
      <c r="A35" s="27">
        <v>238</v>
      </c>
      <c r="B35" s="39" t="str">
        <f>VLOOKUP($A35,'PT ORGANISMOS'!$B$5:$H$1025,4,FALSE)</f>
        <v>re.010</v>
      </c>
      <c r="C35" s="7" t="str">
        <f>VLOOKUP($A35,'PT ORGANISMOS'!$B$5:$H$1025,3,FALSE)</f>
        <v>CRUCETA DE Hº Aº SEPARADORA</v>
      </c>
      <c r="D35" s="8" t="str">
        <f>VLOOKUP($A35,'PT ORGANISMOS'!$B$5:$H$1025,7,FALSE)</f>
        <v>u</v>
      </c>
      <c r="E35" s="12">
        <v>1</v>
      </c>
      <c r="F35" s="22">
        <f>VLOOKUP($B35,IN_08_20!$B:$E,4,)</f>
        <v>32369.015279118074</v>
      </c>
      <c r="G35" s="13">
        <f t="shared" si="1"/>
        <v>32369.015279118074</v>
      </c>
      <c r="H35" s="8"/>
    </row>
    <row r="36" spans="1:8" s="2" customFormat="1" ht="13.5" customHeight="1" x14ac:dyDescent="0.25">
      <c r="A36" s="27">
        <v>239</v>
      </c>
      <c r="B36" s="39" t="str">
        <f>VLOOKUP($A36,'PT ORGANISMOS'!$B$5:$H$1025,4,FALSE)</f>
        <v>re.015</v>
      </c>
      <c r="C36" s="7" t="str">
        <f>VLOOKUP($A36,'PT ORGANISMOS'!$B$5:$H$1025,3,FALSE)</f>
        <v>COLUMNA DE Hº Aº Vº DE 10,50/1000/3</v>
      </c>
      <c r="D36" s="8" t="str">
        <f>VLOOKUP($A36,'PT ORGANISMOS'!$B$5:$H$1025,7,FALSE)</f>
        <v>u</v>
      </c>
      <c r="E36" s="12">
        <v>1</v>
      </c>
      <c r="F36" s="22">
        <f>VLOOKUP($B36,IN_08_20!$B:$E,4,)</f>
        <v>128383.37968998925</v>
      </c>
      <c r="G36" s="13">
        <f t="shared" si="1"/>
        <v>128383.37968998925</v>
      </c>
      <c r="H36" s="8"/>
    </row>
    <row r="37" spans="1:8" s="2" customFormat="1" ht="13.5" customHeight="1" x14ac:dyDescent="0.25">
      <c r="A37" s="27">
        <v>251</v>
      </c>
      <c r="B37" s="39" t="str">
        <f>VLOOKUP($A37,'PT ORGANISMOS'!$B$5:$H$1025,4,FALSE)</f>
        <v>re.070</v>
      </c>
      <c r="C37" s="7" t="str">
        <f>VLOOKUP($A37,'PT ORGANISMOS'!$B$5:$H$1025,3,FALSE)</f>
        <v>AISLADOR ORGÁNICO 13,2/33KV</v>
      </c>
      <c r="D37" s="8" t="str">
        <f>VLOOKUP($A37,'PT ORGANISMOS'!$B$5:$H$1025,7,FALSE)</f>
        <v>u</v>
      </c>
      <c r="E37" s="12">
        <v>3</v>
      </c>
      <c r="F37" s="22">
        <f>VLOOKUP($B37,IN_08_20!$B:$E,4,)</f>
        <v>762.7906980696589</v>
      </c>
      <c r="G37" s="13">
        <f t="shared" si="1"/>
        <v>2288.3720942089767</v>
      </c>
      <c r="H37" s="8"/>
    </row>
    <row r="38" spans="1:8" s="2" customFormat="1" ht="13.5" customHeight="1" x14ac:dyDescent="0.25">
      <c r="A38" s="27">
        <v>257</v>
      </c>
      <c r="B38" s="39" t="str">
        <f>VLOOKUP($A38,'PT ORGANISMOS'!$B$5:$H$1025,4,FALSE)</f>
        <v>re.100</v>
      </c>
      <c r="C38" s="7" t="str">
        <f>VLOOKUP($A38,'PT ORGANISMOS'!$B$5:$H$1025,3,FALSE)</f>
        <v>JUEGO DE RETENSIÓN COMPLETO</v>
      </c>
      <c r="D38" s="8" t="str">
        <f>VLOOKUP($A38,'PT ORGANISMOS'!$B$5:$H$1025,7,FALSE)</f>
        <v>u</v>
      </c>
      <c r="E38" s="12">
        <v>9.3699999999999992</v>
      </c>
      <c r="F38" s="22">
        <f>VLOOKUP($B38,IN_08_20!$B:$E,4,)</f>
        <v>2949.593189113858</v>
      </c>
      <c r="G38" s="13">
        <f t="shared" si="1"/>
        <v>27637.688181996848</v>
      </c>
      <c r="H38" s="8"/>
    </row>
    <row r="39" spans="1:8" s="2" customFormat="1" ht="13.5" customHeight="1" x14ac:dyDescent="0.25">
      <c r="A39" s="27">
        <v>245</v>
      </c>
      <c r="B39" s="39" t="str">
        <f>VLOOKUP($A39,'PT ORGANISMOS'!$B$5:$H$1025,4,FALSE)</f>
        <v>re.043</v>
      </c>
      <c r="C39" s="7" t="str">
        <f>VLOOKUP($A39,'PT ORGANISMOS'!$B$5:$H$1025,3,FALSE)</f>
        <v>CABLE DE AL DESNUDO DE 50 MM² DE SECC.</v>
      </c>
      <c r="D39" s="8" t="str">
        <f>VLOOKUP($A39,'PT ORGANISMOS'!$B$5:$H$1025,7,FALSE)</f>
        <v>m</v>
      </c>
      <c r="E39" s="12">
        <v>1.05</v>
      </c>
      <c r="F39" s="22">
        <f>VLOOKUP($B39,IN_08_20!$B:$E,4,)</f>
        <v>172.01465653421619</v>
      </c>
      <c r="G39" s="13">
        <f t="shared" si="1"/>
        <v>180.615389360927</v>
      </c>
      <c r="H39" s="8"/>
    </row>
    <row r="40" spans="1:8" s="2" customFormat="1" ht="13.5" customHeight="1" x14ac:dyDescent="0.25">
      <c r="A40" s="27">
        <v>252</v>
      </c>
      <c r="B40" s="39" t="str">
        <f>VLOOKUP($A40,'PT ORGANISMOS'!$B$5:$H$1025,4,FALSE)</f>
        <v>re.075</v>
      </c>
      <c r="C40" s="7" t="str">
        <f>VLOOKUP($A40,'PT ORGANISMOS'!$B$5:$H$1025,3,FALSE)</f>
        <v>SECCIONADOR FUSIBLE XS</v>
      </c>
      <c r="D40" s="8" t="str">
        <f>VLOOKUP($A40,'PT ORGANISMOS'!$B$5:$H$1025,7,FALSE)</f>
        <v>u</v>
      </c>
      <c r="E40" s="32">
        <v>1.37</v>
      </c>
      <c r="F40" s="22">
        <f>VLOOKUP($B40,IN_08_20!$B:$E,4,)</f>
        <v>6865.5044708333298</v>
      </c>
      <c r="G40" s="13">
        <f t="shared" si="1"/>
        <v>9405.7411250416626</v>
      </c>
      <c r="H40" s="8"/>
    </row>
    <row r="41" spans="1:8" s="2" customFormat="1" ht="13.5" customHeight="1" x14ac:dyDescent="0.25">
      <c r="A41" s="27"/>
      <c r="B41" s="35" t="s">
        <v>903</v>
      </c>
      <c r="C41" s="7"/>
      <c r="D41" s="8"/>
      <c r="E41" s="12"/>
      <c r="F41" s="22"/>
      <c r="G41" s="13"/>
      <c r="H41" s="8"/>
    </row>
    <row r="42" spans="1:8" s="2" customFormat="1" ht="13.5" customHeight="1" x14ac:dyDescent="0.25">
      <c r="A42" s="27">
        <v>203</v>
      </c>
      <c r="B42" s="39" t="str">
        <f>VLOOKUP($A42,'PT ORGANISMOS'!$B$5:$H$1025,4,FALSE)</f>
        <v>mo.007</v>
      </c>
      <c r="C42" s="7" t="str">
        <f>VLOOKUP($A42,'PT ORGANISMOS'!$B$5:$H$1025,3,FALSE)</f>
        <v>CUADRILLA TIPO U.G.A.T.S.</v>
      </c>
      <c r="D42" s="8" t="str">
        <f>VLOOKUP($A42,'PT ORGANISMOS'!$B$5:$H$1025,7,FALSE)</f>
        <v>h</v>
      </c>
      <c r="E42" s="32">
        <v>51.362000000000002</v>
      </c>
      <c r="F42" s="22">
        <f>VLOOKUP($B42,IN_08_20!$B:$E,4,)</f>
        <v>401.48517787878785</v>
      </c>
      <c r="G42" s="13">
        <f>F42*E42</f>
        <v>20621.081706210301</v>
      </c>
      <c r="H42" s="8"/>
    </row>
    <row r="43" spans="1:8" s="2" customFormat="1" ht="13.5" customHeight="1" x14ac:dyDescent="0.25">
      <c r="A43" s="27"/>
      <c r="B43" s="35" t="s">
        <v>904</v>
      </c>
      <c r="C43" s="7"/>
      <c r="D43" s="8"/>
      <c r="E43" s="32"/>
      <c r="F43" s="22"/>
      <c r="G43" s="13"/>
      <c r="H43" s="8"/>
    </row>
    <row r="44" spans="1:8" s="2" customFormat="1" ht="13.5" customHeight="1" x14ac:dyDescent="0.25">
      <c r="A44" s="30">
        <v>71</v>
      </c>
      <c r="B44" s="40" t="str">
        <f>VLOOKUP($A44,'PT ORGANISMOS'!$B$5:$H$1025,4,FALSE)</f>
        <v>eq.008</v>
      </c>
      <c r="C44" s="14" t="str">
        <f>VLOOKUP($A44,'PT ORGANISMOS'!$B$5:$H$1025,3,FALSE)</f>
        <v>RETROEXCAVADORA 87 H.P.</v>
      </c>
      <c r="D44" s="15" t="str">
        <f>VLOOKUP($A44,'PT ORGANISMOS'!$B$5:$H$1025,7,FALSE)</f>
        <v>h</v>
      </c>
      <c r="E44" s="31">
        <v>5.1970000000000001</v>
      </c>
      <c r="F44" s="24">
        <f>VLOOKUP($B44,IN_08_20!$B:$E,4,)</f>
        <v>4037.8497345606761</v>
      </c>
      <c r="G44" s="17">
        <f>F44*E44</f>
        <v>20984.705070511834</v>
      </c>
      <c r="H44" s="15"/>
    </row>
    <row r="47" spans="1:8" s="2" customFormat="1" ht="18" x14ac:dyDescent="0.25">
      <c r="A47" s="27"/>
      <c r="B47" s="335" t="s">
        <v>1139</v>
      </c>
      <c r="C47" s="335"/>
      <c r="D47" s="335"/>
      <c r="E47" s="335"/>
      <c r="F47" s="335"/>
      <c r="G47" s="335"/>
      <c r="H47" s="335"/>
    </row>
    <row r="48" spans="1:8" s="2" customFormat="1" ht="15" customHeight="1" x14ac:dyDescent="0.25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 x14ac:dyDescent="0.25">
      <c r="A49" s="50" t="s">
        <v>1130</v>
      </c>
      <c r="B49" s="42" t="s">
        <v>2037</v>
      </c>
      <c r="C49" s="11"/>
      <c r="D49" s="45" t="s">
        <v>913</v>
      </c>
      <c r="E49" s="43" t="str">
        <f>A49</f>
        <v>1.60.03.F</v>
      </c>
      <c r="F49" s="45" t="s">
        <v>920</v>
      </c>
      <c r="G49" s="44">
        <f>SUM(G51:G67)</f>
        <v>186315.93740109418</v>
      </c>
      <c r="H49" s="8" t="s">
        <v>0</v>
      </c>
    </row>
    <row r="50" spans="1:8" s="2" customFormat="1" ht="15" x14ac:dyDescent="0.25">
      <c r="A50" s="28"/>
      <c r="B50" s="34" t="s">
        <v>909</v>
      </c>
      <c r="C50" s="18"/>
      <c r="D50" s="19" t="s">
        <v>914</v>
      </c>
      <c r="E50" s="19" t="s">
        <v>910</v>
      </c>
      <c r="F50" s="20" t="s">
        <v>911</v>
      </c>
      <c r="G50" s="20" t="s">
        <v>912</v>
      </c>
      <c r="H50" s="18"/>
    </row>
    <row r="51" spans="1:8" s="2" customFormat="1" ht="13.5" customHeight="1" x14ac:dyDescent="0.25">
      <c r="A51" s="29"/>
      <c r="B51" s="46" t="s">
        <v>902</v>
      </c>
      <c r="C51" s="25"/>
      <c r="D51" s="41"/>
      <c r="E51" s="47"/>
      <c r="F51" s="48"/>
      <c r="G51" s="49"/>
      <c r="H51" s="41"/>
    </row>
    <row r="52" spans="1:8" s="2" customFormat="1" ht="13.5" customHeight="1" x14ac:dyDescent="0.25">
      <c r="A52" s="27">
        <v>36</v>
      </c>
      <c r="B52" s="39" t="str">
        <f>VLOOKUP($A52,'PT ORGANISMOS'!$B$5:$H$1025,4,FALSE)</f>
        <v>ar.006</v>
      </c>
      <c r="C52" s="7" t="str">
        <f>VLOOKUP($A52,'PT ORGANISMOS'!$B$5:$H$1025,3,FALSE)</f>
        <v>ARENA MEDIANA</v>
      </c>
      <c r="D52" s="8" t="str">
        <f>VLOOKUP($A52,'PT ORGANISMOS'!$B$5:$H$1025,7,FALSE)</f>
        <v>m3</v>
      </c>
      <c r="E52" s="12">
        <v>1.59</v>
      </c>
      <c r="F52" s="22">
        <f>VLOOKUP($B52,IN_08_20!$B:$E,4,)</f>
        <v>966.90756275066906</v>
      </c>
      <c r="G52" s="13">
        <f t="shared" ref="G52:G63" si="2">F52*E52</f>
        <v>1537.3830247735639</v>
      </c>
      <c r="H52" s="8"/>
    </row>
    <row r="53" spans="1:8" s="2" customFormat="1" ht="13.5" customHeight="1" x14ac:dyDescent="0.25">
      <c r="A53" s="27">
        <v>33</v>
      </c>
      <c r="B53" s="39" t="str">
        <f>VLOOKUP($A53,'PT ORGANISMOS'!$B$5:$H$1025,4,FALSE)</f>
        <v>ar.003</v>
      </c>
      <c r="C53" s="7" t="str">
        <f>VLOOKUP($A53,'PT ORGANISMOS'!$B$5:$H$1025,3,FALSE)</f>
        <v>RIPIO ZARANDEADO 1/3</v>
      </c>
      <c r="D53" s="8" t="str">
        <f>VLOOKUP($A53,'PT ORGANISMOS'!$B$5:$H$1025,7,FALSE)</f>
        <v>m3</v>
      </c>
      <c r="E53" s="12">
        <v>2.4</v>
      </c>
      <c r="F53" s="22">
        <f>VLOOKUP($B53,IN_08_20!$B:$E,4,)</f>
        <v>969.41836359764477</v>
      </c>
      <c r="G53" s="13">
        <f t="shared" si="2"/>
        <v>2326.6040726343472</v>
      </c>
      <c r="H53" s="8"/>
    </row>
    <row r="54" spans="1:8" s="2" customFormat="1" ht="13.5" customHeight="1" x14ac:dyDescent="0.25">
      <c r="A54" s="27">
        <v>181</v>
      </c>
      <c r="B54" s="39" t="str">
        <f>VLOOKUP($A54,'PT ORGANISMOS'!$B$5:$H$1025,4,FALSE)</f>
        <v>li.006</v>
      </c>
      <c r="C54" s="7" t="str">
        <f>VLOOKUP($A54,'PT ORGANISMOS'!$B$5:$H$1025,3,FALSE)</f>
        <v xml:space="preserve">CEMENTO PORTLAND (PARA VARIACIÓN HISTÓRICA) </v>
      </c>
      <c r="D54" s="8" t="str">
        <f>VLOOKUP($A54,'PT ORGANISMOS'!$B$5:$H$1025,7,FALSE)</f>
        <v>kg</v>
      </c>
      <c r="E54" s="12">
        <v>274</v>
      </c>
      <c r="F54" s="22">
        <f>VLOOKUP($B54,IN_08_20!$B:$E,4,)</f>
        <v>22.903541245132185</v>
      </c>
      <c r="G54" s="13">
        <f t="shared" si="2"/>
        <v>6275.570301166219</v>
      </c>
      <c r="H54" s="8"/>
    </row>
    <row r="55" spans="1:8" s="2" customFormat="1" ht="13.5" customHeight="1" x14ac:dyDescent="0.25">
      <c r="A55" s="27">
        <v>240</v>
      </c>
      <c r="B55" s="39" t="str">
        <f>VLOOKUP($A55,'PT ORGANISMOS'!$B$5:$H$1025,4,FALSE)</f>
        <v>re.020</v>
      </c>
      <c r="C55" s="7" t="str">
        <f>VLOOKUP($A55,'PT ORGANISMOS'!$B$5:$H$1025,3,FALSE)</f>
        <v>COLUMNA DE HºAºVº DE 9,5/900/3</v>
      </c>
      <c r="D55" s="8" t="str">
        <f>VLOOKUP($A55,'PT ORGANISMOS'!$B$5:$H$1025,7,FALSE)</f>
        <v>u</v>
      </c>
      <c r="E55" s="12">
        <v>1</v>
      </c>
      <c r="F55" s="22">
        <f>VLOOKUP($B55,IN_08_20!$B:$E,4,)</f>
        <v>110402.96730957272</v>
      </c>
      <c r="G55" s="13">
        <f t="shared" si="2"/>
        <v>110402.96730957272</v>
      </c>
      <c r="H55" s="8"/>
    </row>
    <row r="56" spans="1:8" s="2" customFormat="1" ht="13.5" customHeight="1" x14ac:dyDescent="0.25">
      <c r="A56" s="27">
        <v>257</v>
      </c>
      <c r="B56" s="39" t="str">
        <f>VLOOKUP($A56,'PT ORGANISMOS'!$B$5:$H$1025,4,FALSE)</f>
        <v>re.100</v>
      </c>
      <c r="C56" s="7" t="str">
        <f>VLOOKUP($A56,'PT ORGANISMOS'!$B$5:$H$1025,3,FALSE)</f>
        <v>JUEGO DE RETENSIÓN COMPLETO</v>
      </c>
      <c r="D56" s="8" t="str">
        <f>VLOOKUP($A56,'PT ORGANISMOS'!$B$5:$H$1025,7,FALSE)</f>
        <v>u</v>
      </c>
      <c r="E56" s="12">
        <v>1.44</v>
      </c>
      <c r="F56" s="22">
        <f>VLOOKUP($B56,IN_08_20!$B:$E,4,)</f>
        <v>2949.593189113858</v>
      </c>
      <c r="G56" s="13">
        <f t="shared" si="2"/>
        <v>4247.4141923239549</v>
      </c>
      <c r="H56" s="8"/>
    </row>
    <row r="57" spans="1:8" s="2" customFormat="1" ht="13.5" customHeight="1" x14ac:dyDescent="0.25">
      <c r="A57" s="27">
        <v>241</v>
      </c>
      <c r="B57" s="39" t="str">
        <f>VLOOKUP($A57,'PT ORGANISMOS'!$B$5:$H$1025,4,FALSE)</f>
        <v>re.025</v>
      </c>
      <c r="C57" s="7" t="str">
        <f>VLOOKUP($A57,'PT ORGANISMOS'!$B$5:$H$1025,3,FALSE)</f>
        <v>POSTE DE EUCALIPTUS CREOSOTADO 11 M</v>
      </c>
      <c r="D57" s="8" t="str">
        <f>VLOOKUP($A57,'PT ORGANISMOS'!$B$5:$H$1025,7,FALSE)</f>
        <v>u</v>
      </c>
      <c r="E57" s="12">
        <v>1</v>
      </c>
      <c r="F57" s="22">
        <f>VLOOKUP($B57,IN_08_20!$B:$E,4,)</f>
        <v>2887.8363049573318</v>
      </c>
      <c r="G57" s="13">
        <f t="shared" si="2"/>
        <v>2887.8363049573318</v>
      </c>
      <c r="H57" s="8"/>
    </row>
    <row r="58" spans="1:8" s="2" customFormat="1" ht="13.5" customHeight="1" x14ac:dyDescent="0.25">
      <c r="A58" s="27">
        <v>258</v>
      </c>
      <c r="B58" s="39" t="str">
        <f>VLOOKUP($A58,'PT ORGANISMOS'!$B$5:$H$1025,4,FALSE)</f>
        <v>re.105</v>
      </c>
      <c r="C58" s="7" t="str">
        <f>VLOOKUP($A58,'PT ORGANISMOS'!$B$5:$H$1025,3,FALSE)</f>
        <v>JUEGO DE SUSPENSIÓN COMPLETO</v>
      </c>
      <c r="D58" s="8" t="str">
        <f>VLOOKUP($A58,'PT ORGANISMOS'!$B$5:$H$1025,7,FALSE)</f>
        <v>u</v>
      </c>
      <c r="E58" s="12">
        <v>1</v>
      </c>
      <c r="F58" s="22">
        <f>VLOOKUP($B58,IN_08_20!$B:$E,4,)</f>
        <v>6239.8565456715123</v>
      </c>
      <c r="G58" s="13">
        <f t="shared" si="2"/>
        <v>6239.8565456715123</v>
      </c>
      <c r="H58" s="8"/>
    </row>
    <row r="59" spans="1:8" s="2" customFormat="1" ht="13.5" customHeight="1" x14ac:dyDescent="0.25">
      <c r="A59" s="27">
        <v>246</v>
      </c>
      <c r="B59" s="39" t="str">
        <f>VLOOKUP($A59,'PT ORGANISMOS'!$B$5:$H$1025,4,FALSE)</f>
        <v>re.045</v>
      </c>
      <c r="C59" s="7" t="str">
        <f>VLOOKUP($A59,'PT ORGANISMOS'!$B$5:$H$1025,3,FALSE)</f>
        <v>CONDUCTOR CU PREENSAMBLADO 3X95 + 1X50 M</v>
      </c>
      <c r="D59" s="8" t="str">
        <f>VLOOKUP($A59,'PT ORGANISMOS'!$B$5:$H$1025,7,FALSE)</f>
        <v>m</v>
      </c>
      <c r="E59" s="12">
        <v>1</v>
      </c>
      <c r="F59" s="22">
        <f>VLOOKUP($B59,IN_08_20!$B:$E,4,)</f>
        <v>1384.2611759073868</v>
      </c>
      <c r="G59" s="13">
        <f t="shared" si="2"/>
        <v>1384.2611759073868</v>
      </c>
      <c r="H59" s="8"/>
    </row>
    <row r="60" spans="1:8" s="2" customFormat="1" ht="13.5" customHeight="1" x14ac:dyDescent="0.25">
      <c r="A60" s="27">
        <v>253</v>
      </c>
      <c r="B60" s="39" t="str">
        <f>VLOOKUP($A60,'PT ORGANISMOS'!$B$5:$H$1025,4,FALSE)</f>
        <v>re.080</v>
      </c>
      <c r="C60" s="7" t="str">
        <f>VLOOKUP($A60,'PT ORGANISMOS'!$B$5:$H$1025,3,FALSE)</f>
        <v>JABALINA TIPO COOPERWELD 1,50X3/4"</v>
      </c>
      <c r="D60" s="8" t="str">
        <f>VLOOKUP($A60,'PT ORGANISMOS'!$B$5:$H$1025,7,FALSE)</f>
        <v>u</v>
      </c>
      <c r="E60" s="32">
        <v>1.5</v>
      </c>
      <c r="F60" s="22">
        <f>VLOOKUP($B60,IN_08_20!$B:$E,4,)</f>
        <v>2132.0643983315335</v>
      </c>
      <c r="G60" s="13">
        <f t="shared" si="2"/>
        <v>3198.0965974973005</v>
      </c>
      <c r="H60" s="8"/>
    </row>
    <row r="61" spans="1:8" s="2" customFormat="1" ht="13.5" customHeight="1" x14ac:dyDescent="0.25">
      <c r="A61" s="27">
        <v>244</v>
      </c>
      <c r="B61" s="39" t="str">
        <f>VLOOKUP($A61,'PT ORGANISMOS'!$B$5:$H$1025,4,FALSE)</f>
        <v>re.040</v>
      </c>
      <c r="C61" s="7" t="str">
        <f>VLOOKUP($A61,'PT ORGANISMOS'!$B$5:$H$1025,3,FALSE)</f>
        <v>CONDUCTOR DESNUDO DE COBRE DE 16 MM²</v>
      </c>
      <c r="D61" s="8" t="str">
        <f>VLOOKUP($A61,'PT ORGANISMOS'!$B$5:$H$1025,7,FALSE)</f>
        <v>m</v>
      </c>
      <c r="E61" s="32">
        <v>22.091000000000001</v>
      </c>
      <c r="F61" s="22">
        <f>VLOOKUP($B61,IN_08_20!$B:$E,4,)</f>
        <v>528.92059094742126</v>
      </c>
      <c r="G61" s="13">
        <f t="shared" si="2"/>
        <v>11684.384774619484</v>
      </c>
      <c r="H61" s="8"/>
    </row>
    <row r="62" spans="1:8" s="2" customFormat="1" ht="13.5" customHeight="1" x14ac:dyDescent="0.25">
      <c r="A62" s="27">
        <v>255</v>
      </c>
      <c r="B62" s="39" t="str">
        <f>VLOOKUP($A62,'PT ORGANISMOS'!$B$5:$H$1025,4,FALSE)</f>
        <v>re.090</v>
      </c>
      <c r="C62" s="7" t="str">
        <f>VLOOKUP($A62,'PT ORGANISMOS'!$B$5:$H$1025,3,FALSE)</f>
        <v>CAJAS DE DERIVACIÓN TRIFÁSICA RBT</v>
      </c>
      <c r="D62" s="8" t="str">
        <f>VLOOKUP($A62,'PT ORGANISMOS'!$B$5:$H$1025,7,FALSE)</f>
        <v>u</v>
      </c>
      <c r="E62" s="12">
        <v>1</v>
      </c>
      <c r="F62" s="22">
        <f>VLOOKUP($B62,IN_08_20!$B:$E,4,)</f>
        <v>12653.333409387191</v>
      </c>
      <c r="G62" s="13">
        <f t="shared" si="2"/>
        <v>12653.333409387191</v>
      </c>
      <c r="H62" s="8"/>
    </row>
    <row r="63" spans="1:8" s="2" customFormat="1" ht="13.5" customHeight="1" x14ac:dyDescent="0.25">
      <c r="A63" s="27">
        <v>248</v>
      </c>
      <c r="B63" s="39" t="str">
        <f>VLOOKUP($A63,'PT ORGANISMOS'!$B$5:$H$1025,4,FALSE)</f>
        <v>re.055</v>
      </c>
      <c r="C63" s="7" t="str">
        <f>VLOOKUP($A63,'PT ORGANISMOS'!$B$5:$H$1025,3,FALSE)</f>
        <v>CONDUCTOR PRERREUNIDO 4 X 10 MM²</v>
      </c>
      <c r="D63" s="8" t="str">
        <f>VLOOKUP($A63,'PT ORGANISMOS'!$B$5:$H$1025,7,FALSE)</f>
        <v>u</v>
      </c>
      <c r="E63" s="32">
        <v>1.05</v>
      </c>
      <c r="F63" s="22">
        <f>VLOOKUP($B63,IN_08_20!$B:$E,4,)</f>
        <v>752.98894333557473</v>
      </c>
      <c r="G63" s="13">
        <f t="shared" si="2"/>
        <v>790.63839050235345</v>
      </c>
      <c r="H63" s="8"/>
    </row>
    <row r="64" spans="1:8" s="2" customFormat="1" ht="13.5" customHeight="1" x14ac:dyDescent="0.25">
      <c r="A64" s="27"/>
      <c r="B64" s="35" t="s">
        <v>903</v>
      </c>
      <c r="C64" s="7"/>
      <c r="D64" s="8"/>
      <c r="E64" s="12"/>
      <c r="F64" s="22"/>
      <c r="G64" s="13"/>
      <c r="H64" s="8"/>
    </row>
    <row r="65" spans="1:8" s="2" customFormat="1" ht="13.5" customHeight="1" x14ac:dyDescent="0.25">
      <c r="A65" s="27">
        <v>203</v>
      </c>
      <c r="B65" s="39" t="str">
        <f>VLOOKUP($A65,'PT ORGANISMOS'!$B$5:$H$1025,4,FALSE)</f>
        <v>mo.007</v>
      </c>
      <c r="C65" s="7" t="str">
        <f>VLOOKUP($A65,'PT ORGANISMOS'!$B$5:$H$1025,3,FALSE)</f>
        <v>CUADRILLA TIPO U.G.A.T.S.</v>
      </c>
      <c r="D65" s="8" t="str">
        <f>VLOOKUP($A65,'PT ORGANISMOS'!$B$5:$H$1025,7,FALSE)</f>
        <v>h</v>
      </c>
      <c r="E65" s="32">
        <v>30.32</v>
      </c>
      <c r="F65" s="22">
        <f>VLOOKUP($B65,IN_08_20!$B:$E,4,)</f>
        <v>401.48517787878785</v>
      </c>
      <c r="G65" s="13">
        <f>F65*E65</f>
        <v>12173.030593284848</v>
      </c>
      <c r="H65" s="8"/>
    </row>
    <row r="66" spans="1:8" s="2" customFormat="1" ht="13.5" customHeight="1" x14ac:dyDescent="0.25">
      <c r="A66" s="27"/>
      <c r="B66" s="35" t="s">
        <v>904</v>
      </c>
      <c r="C66" s="7"/>
      <c r="D66" s="8"/>
      <c r="E66" s="32"/>
      <c r="F66" s="22"/>
      <c r="G66" s="13"/>
      <c r="H66" s="8"/>
    </row>
    <row r="67" spans="1:8" s="2" customFormat="1" ht="13.5" customHeight="1" x14ac:dyDescent="0.25">
      <c r="A67" s="30">
        <v>71</v>
      </c>
      <c r="B67" s="40" t="str">
        <f>VLOOKUP($A67,'PT ORGANISMOS'!$B$5:$H$1025,4,FALSE)</f>
        <v>eq.008</v>
      </c>
      <c r="C67" s="14" t="str">
        <f>VLOOKUP($A67,'PT ORGANISMOS'!$B$5:$H$1025,3,FALSE)</f>
        <v>RETROEXCAVADORA 87 H.P.</v>
      </c>
      <c r="D67" s="15" t="str">
        <f>VLOOKUP($A67,'PT ORGANISMOS'!$B$5:$H$1025,7,FALSE)</f>
        <v>h</v>
      </c>
      <c r="E67" s="31">
        <v>2.6040000000000001</v>
      </c>
      <c r="F67" s="24">
        <f>VLOOKUP($B67,IN_08_20!$B:$E,4,)</f>
        <v>4037.8497345606761</v>
      </c>
      <c r="G67" s="17">
        <f>F67*E67</f>
        <v>10514.560708796002</v>
      </c>
      <c r="H67" s="15"/>
    </row>
    <row r="70" spans="1:8" s="2" customFormat="1" ht="18" x14ac:dyDescent="0.25">
      <c r="A70" s="27"/>
      <c r="B70" s="335" t="s">
        <v>1140</v>
      </c>
      <c r="C70" s="335"/>
      <c r="D70" s="335"/>
      <c r="E70" s="335"/>
      <c r="F70" s="335"/>
      <c r="G70" s="335"/>
      <c r="H70" s="335"/>
    </row>
    <row r="71" spans="1:8" s="2" customFormat="1" ht="15" customHeight="1" x14ac:dyDescent="0.25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 x14ac:dyDescent="0.25">
      <c r="A72" s="50" t="s">
        <v>1131</v>
      </c>
      <c r="B72" s="42" t="s">
        <v>1135</v>
      </c>
      <c r="C72" s="11"/>
      <c r="D72" s="45" t="s">
        <v>913</v>
      </c>
      <c r="E72" s="43" t="str">
        <f>A72</f>
        <v>1.60.04.F</v>
      </c>
      <c r="F72" s="45" t="s">
        <v>920</v>
      </c>
      <c r="G72" s="44">
        <f>SUM(G74:G81)</f>
        <v>474308.29108672112</v>
      </c>
      <c r="H72" s="8" t="s">
        <v>0</v>
      </c>
    </row>
    <row r="73" spans="1:8" s="2" customFormat="1" ht="15" x14ac:dyDescent="0.25">
      <c r="A73" s="28"/>
      <c r="B73" s="34" t="s">
        <v>909</v>
      </c>
      <c r="C73" s="18"/>
      <c r="D73" s="19" t="s">
        <v>914</v>
      </c>
      <c r="E73" s="19" t="s">
        <v>910</v>
      </c>
      <c r="F73" s="20" t="s">
        <v>911</v>
      </c>
      <c r="G73" s="20" t="s">
        <v>912</v>
      </c>
      <c r="H73" s="18"/>
    </row>
    <row r="74" spans="1:8" s="2" customFormat="1" ht="13.5" customHeight="1" x14ac:dyDescent="0.25">
      <c r="A74" s="29"/>
      <c r="B74" s="46" t="s">
        <v>902</v>
      </c>
      <c r="C74" s="25"/>
      <c r="D74" s="41"/>
      <c r="E74" s="47"/>
      <c r="F74" s="48"/>
      <c r="G74" s="49"/>
      <c r="H74" s="41"/>
    </row>
    <row r="75" spans="1:8" s="2" customFormat="1" ht="13.5" customHeight="1" x14ac:dyDescent="0.25">
      <c r="A75" s="27">
        <v>250</v>
      </c>
      <c r="B75" s="39" t="str">
        <f>VLOOKUP($A75,'PT ORGANISMOS'!$B$5:$H$1025,4,FALSE)</f>
        <v>re.065</v>
      </c>
      <c r="C75" s="7" t="str">
        <f>VLOOKUP($A75,'PT ORGANISMOS'!$B$5:$H$1025,3,FALSE)</f>
        <v>ARTEFACTO STRAND MB 70 CON SAP 250 W</v>
      </c>
      <c r="D75" s="8" t="str">
        <f>VLOOKUP($A75,'PT ORGANISMOS'!$B$5:$H$1025,7,FALSE)</f>
        <v>u</v>
      </c>
      <c r="E75" s="12">
        <v>1.409</v>
      </c>
      <c r="F75" s="22">
        <f>VLOOKUP($B75,IN_08_20!$B:$E,4,)</f>
        <v>16511.71193090055</v>
      </c>
      <c r="G75" s="13">
        <f>F75*E75</f>
        <v>23265.002110638874</v>
      </c>
      <c r="H75" s="8"/>
    </row>
    <row r="76" spans="1:8" s="2" customFormat="1" ht="13.5" customHeight="1" x14ac:dyDescent="0.25">
      <c r="A76" s="27">
        <v>256</v>
      </c>
      <c r="B76" s="39" t="str">
        <f>VLOOKUP($A76,'PT ORGANISMOS'!$B$5:$H$1025,4,FALSE)</f>
        <v>re.095</v>
      </c>
      <c r="C76" s="7" t="str">
        <f>VLOOKUP($A76,'PT ORGANISMOS'!$B$5:$H$1025,3,FALSE)</f>
        <v>GABINETE ESTANCO PVC 600X600X225 C/CERRAD. AºPº</v>
      </c>
      <c r="D76" s="8" t="str">
        <f>VLOOKUP($A76,'PT ORGANISMOS'!$B$5:$H$1025,7,FALSE)</f>
        <v>u</v>
      </c>
      <c r="E76" s="12">
        <v>2.2170000000000001</v>
      </c>
      <c r="F76" s="22">
        <f>VLOOKUP($B76,IN_08_20!$B:$E,4,)</f>
        <v>11928.162097188409</v>
      </c>
      <c r="G76" s="13">
        <f>F76*E76</f>
        <v>26444.735369466704</v>
      </c>
      <c r="H76" s="8"/>
    </row>
    <row r="77" spans="1:8" s="2" customFormat="1" ht="13.5" customHeight="1" x14ac:dyDescent="0.25">
      <c r="A77" s="27">
        <v>247</v>
      </c>
      <c r="B77" s="39" t="str">
        <f>VLOOKUP($A77,'PT ORGANISMOS'!$B$5:$H$1025,4,FALSE)</f>
        <v>re.050</v>
      </c>
      <c r="C77" s="7" t="str">
        <f>VLOOKUP($A77,'PT ORGANISMOS'!$B$5:$H$1025,3,FALSE)</f>
        <v>CONDUCTOR CU FORRADO 1 X 35 MM²</v>
      </c>
      <c r="D77" s="8" t="str">
        <f>VLOOKUP($A77,'PT ORGANISMOS'!$B$5:$H$1025,7,FALSE)</f>
        <v>m</v>
      </c>
      <c r="E77" s="12">
        <v>551.80999999999995</v>
      </c>
      <c r="F77" s="22">
        <f>VLOOKUP($B77,IN_08_20!$B:$E,4,)</f>
        <v>687.97529672727183</v>
      </c>
      <c r="G77" s="13">
        <f>F77*E77</f>
        <v>379631.64848707581</v>
      </c>
      <c r="H77" s="8"/>
    </row>
    <row r="78" spans="1:8" s="2" customFormat="1" ht="13.5" customHeight="1" x14ac:dyDescent="0.25">
      <c r="A78" s="27"/>
      <c r="B78" s="35" t="s">
        <v>903</v>
      </c>
      <c r="C78" s="7"/>
      <c r="D78" s="8"/>
      <c r="E78" s="12"/>
      <c r="F78" s="22"/>
      <c r="G78" s="13"/>
      <c r="H78" s="8"/>
    </row>
    <row r="79" spans="1:8" s="2" customFormat="1" ht="13.5" customHeight="1" x14ac:dyDescent="0.25">
      <c r="A79" s="27">
        <v>203</v>
      </c>
      <c r="B79" s="39" t="str">
        <f>VLOOKUP($A79,'PT ORGANISMOS'!$B$5:$H$1025,4,FALSE)</f>
        <v>mo.007</v>
      </c>
      <c r="C79" s="7" t="str">
        <f>VLOOKUP($A79,'PT ORGANISMOS'!$B$5:$H$1025,3,FALSE)</f>
        <v>CUADRILLA TIPO U.G.A.T.S.</v>
      </c>
      <c r="D79" s="8" t="str">
        <f>VLOOKUP($A79,'PT ORGANISMOS'!$B$5:$H$1025,7,FALSE)</f>
        <v>h</v>
      </c>
      <c r="E79" s="32">
        <v>97.006</v>
      </c>
      <c r="F79" s="22">
        <f>VLOOKUP($B79,IN_08_20!$B:$E,4,)</f>
        <v>401.48517787878785</v>
      </c>
      <c r="G79" s="13">
        <f>F79*E79</f>
        <v>38946.471165309697</v>
      </c>
      <c r="H79" s="8"/>
    </row>
    <row r="80" spans="1:8" s="2" customFormat="1" ht="13.5" customHeight="1" x14ac:dyDescent="0.25">
      <c r="A80" s="27"/>
      <c r="B80" s="35" t="s">
        <v>904</v>
      </c>
      <c r="C80" s="7"/>
      <c r="D80" s="8"/>
      <c r="E80" s="32"/>
      <c r="F80" s="22"/>
      <c r="G80" s="13"/>
      <c r="H80" s="8"/>
    </row>
    <row r="81" spans="1:8" s="2" customFormat="1" ht="13.5" customHeight="1" x14ac:dyDescent="0.25">
      <c r="A81" s="30">
        <v>71</v>
      </c>
      <c r="B81" s="40" t="str">
        <f>VLOOKUP($A81,'PT ORGANISMOS'!$B$5:$H$1025,4,FALSE)</f>
        <v>eq.008</v>
      </c>
      <c r="C81" s="14" t="str">
        <f>VLOOKUP($A81,'PT ORGANISMOS'!$B$5:$H$1025,3,FALSE)</f>
        <v>RETROEXCAVADORA 87 H.P.</v>
      </c>
      <c r="D81" s="15" t="str">
        <f>VLOOKUP($A81,'PT ORGANISMOS'!$B$5:$H$1025,7,FALSE)</f>
        <v>h</v>
      </c>
      <c r="E81" s="31">
        <v>1.4910000000000001</v>
      </c>
      <c r="F81" s="24">
        <f>VLOOKUP($B81,IN_08_20!$B:$E,4,)</f>
        <v>4037.8497345606761</v>
      </c>
      <c r="G81" s="17">
        <f>F81*E81</f>
        <v>6020.4339542299685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1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 x14ac:dyDescent="0.2"/>
    <row r="2" spans="1:9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67"/>
    </row>
    <row r="3" spans="1:9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9" s="1" customFormat="1" ht="26.25" customHeight="1" x14ac:dyDescent="0.25">
      <c r="A4" s="26"/>
      <c r="B4" s="333" t="s">
        <v>1144</v>
      </c>
      <c r="C4" s="333"/>
      <c r="D4" s="333"/>
      <c r="E4" s="333"/>
      <c r="F4" s="333"/>
      <c r="G4" s="333"/>
      <c r="H4" s="333"/>
      <c r="I4" s="67"/>
    </row>
    <row r="5" spans="1:9" s="2" customFormat="1" ht="15" x14ac:dyDescent="0.25">
      <c r="A5" s="27"/>
      <c r="B5" s="33"/>
      <c r="D5" s="3"/>
      <c r="E5" s="4"/>
      <c r="F5" s="4"/>
      <c r="G5" s="5"/>
      <c r="H5" s="3"/>
    </row>
    <row r="6" spans="1:9" s="2" customFormat="1" ht="15.75" x14ac:dyDescent="0.25">
      <c r="A6" s="50" t="s">
        <v>1145</v>
      </c>
      <c r="B6" s="42" t="s">
        <v>1149</v>
      </c>
      <c r="C6" s="11"/>
      <c r="D6" s="45" t="s">
        <v>913</v>
      </c>
      <c r="E6" s="43" t="str">
        <f>A6</f>
        <v>1.80.01.A</v>
      </c>
      <c r="F6" s="45" t="s">
        <v>920</v>
      </c>
      <c r="G6" s="44">
        <f>SUM(G8:G17)</f>
        <v>1767.0354219158489</v>
      </c>
      <c r="H6" s="8" t="s">
        <v>4</v>
      </c>
    </row>
    <row r="7" spans="1:9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 x14ac:dyDescent="0.25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 x14ac:dyDescent="0.25">
      <c r="A9" s="27">
        <v>2</v>
      </c>
      <c r="B9" s="39" t="str">
        <f>VLOOKUP($A9,'PT ORGANISMOS'!$B$5:$H$1025,4,FALSE)</f>
        <v>ac.015</v>
      </c>
      <c r="C9" s="7" t="str">
        <f>VLOOKUP($A9,'PT ORGANISMOS'!$B$5:$H$1025,3,FALSE)</f>
        <v>HIERRO MEJORADO DE 10 MM.</v>
      </c>
      <c r="D9" s="8" t="str">
        <f>VLOOKUP($A9,'PT ORGANISMOS'!$B$5:$H$1025,7,FALSE)</f>
        <v>kg</v>
      </c>
      <c r="E9" s="12">
        <v>1.4</v>
      </c>
      <c r="F9" s="22">
        <f>VLOOKUP($B9,IN_08_20!$B:$E,4,)</f>
        <v>122.68072912729149</v>
      </c>
      <c r="G9" s="13">
        <f>F9*E9</f>
        <v>171.75302077820808</v>
      </c>
      <c r="H9" s="8"/>
    </row>
    <row r="10" spans="1:9" s="2" customFormat="1" ht="13.5" customHeight="1" x14ac:dyDescent="0.25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36.75</v>
      </c>
      <c r="F10" s="22">
        <f>VLOOKUP($B10,IN_08_20!$B:$E,4,)</f>
        <v>22.903541245132185</v>
      </c>
      <c r="G10" s="13">
        <f>F10*E10</f>
        <v>841.70514075860785</v>
      </c>
      <c r="H10" s="8"/>
    </row>
    <row r="11" spans="1:9" s="2" customFormat="1" ht="13.5" customHeight="1" x14ac:dyDescent="0.25">
      <c r="A11" s="27">
        <v>33</v>
      </c>
      <c r="B11" s="39" t="str">
        <f>VLOOKUP($A11,'PT ORGANISMOS'!$B$5:$H$1025,4,FALSE)</f>
        <v>ar.003</v>
      </c>
      <c r="C11" s="7" t="str">
        <f>VLOOKUP($A11,'PT ORGANISMOS'!$B$5:$H$1025,3,FALSE)</f>
        <v>RIPIO ZARANDEADO 1/3</v>
      </c>
      <c r="D11" s="8" t="str">
        <f>VLOOKUP($A11,'PT ORGANISMOS'!$B$5:$H$1025,7,FALSE)</f>
        <v>m3</v>
      </c>
      <c r="E11" s="32">
        <v>7.3999999999999996E-2</v>
      </c>
      <c r="F11" s="22">
        <f>VLOOKUP($B11,IN_08_20!$B:$E,4,)</f>
        <v>969.41836359764477</v>
      </c>
      <c r="G11" s="13">
        <f>F11*E11</f>
        <v>71.736958906225709</v>
      </c>
      <c r="H11" s="8"/>
    </row>
    <row r="12" spans="1:9" s="2" customFormat="1" ht="13.5" customHeight="1" x14ac:dyDescent="0.25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6.3E-2</v>
      </c>
      <c r="F12" s="22">
        <f>VLOOKUP($B12,IN_08_20!$B:$E,4,)</f>
        <v>836.86388260317074</v>
      </c>
      <c r="G12" s="13">
        <f>F12*E12</f>
        <v>52.722424603999755</v>
      </c>
      <c r="H12" s="8"/>
    </row>
    <row r="13" spans="1:9" s="2" customFormat="1" ht="13.5" customHeight="1" x14ac:dyDescent="0.25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 x14ac:dyDescent="0.25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1.1000000000000001</v>
      </c>
      <c r="F14" s="22">
        <f>VLOOKUP($B14,IN_08_20!$B:$E,4,)</f>
        <v>350.78211407878774</v>
      </c>
      <c r="G14" s="13">
        <f>F14*E14</f>
        <v>385.86032548666657</v>
      </c>
      <c r="H14" s="8"/>
    </row>
    <row r="15" spans="1:9" s="2" customFormat="1" ht="13.5" customHeight="1" x14ac:dyDescent="0.25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 x14ac:dyDescent="0.25">
      <c r="A16" s="27">
        <v>75</v>
      </c>
      <c r="B16" s="39" t="str">
        <f>VLOOKUP($A16,'PT ORGANISMOS'!$B$5:$H$1025,4,FALSE)</f>
        <v>eq.012</v>
      </c>
      <c r="C16" s="7" t="str">
        <f>VLOOKUP($A16,'PT ORGANISMOS'!$B$5:$H$1025,3,FALSE)</f>
        <v>CAMIÓN VOLCADOR 140 H.P.</v>
      </c>
      <c r="D16" s="8" t="str">
        <f>VLOOKUP($A16,'PT ORGANISMOS'!$B$5:$H$1025,7,FALSE)</f>
        <v>h</v>
      </c>
      <c r="E16" s="12">
        <v>0.02</v>
      </c>
      <c r="F16" s="22">
        <f>VLOOKUP($B16,IN_08_20!$B:$E,4,)</f>
        <v>4146.2887256838385</v>
      </c>
      <c r="G16" s="13">
        <f>F16*E16</f>
        <v>82.925774513676771</v>
      </c>
      <c r="H16" s="8"/>
    </row>
    <row r="17" spans="1:8" s="2" customFormat="1" ht="13.5" customHeight="1" x14ac:dyDescent="0.25">
      <c r="A17" s="30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31">
        <v>2.8000000000000001E-2</v>
      </c>
      <c r="F17" s="24">
        <f>VLOOKUP($B17,IN_08_20!$B:$E,4,)</f>
        <v>5726.1348881594367</v>
      </c>
      <c r="G17" s="17">
        <f>F17*E17</f>
        <v>160.33177686846423</v>
      </c>
      <c r="H17" s="15"/>
    </row>
    <row r="20" spans="1:8" s="2" customFormat="1" ht="15.75" x14ac:dyDescent="0.25">
      <c r="A20" s="50" t="s">
        <v>1146</v>
      </c>
      <c r="B20" s="42" t="s">
        <v>2038</v>
      </c>
      <c r="C20" s="11"/>
      <c r="D20" s="45" t="s">
        <v>913</v>
      </c>
      <c r="E20" s="43" t="str">
        <f>A20</f>
        <v>1.80.01.F</v>
      </c>
      <c r="F20" s="45" t="s">
        <v>920</v>
      </c>
      <c r="G20" s="44">
        <f>SUM(G22:G33)</f>
        <v>1645.7945655157278</v>
      </c>
      <c r="H20" s="8" t="s">
        <v>3</v>
      </c>
    </row>
    <row r="21" spans="1:8" s="2" customFormat="1" ht="15" x14ac:dyDescent="0.2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 x14ac:dyDescent="0.25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 x14ac:dyDescent="0.25">
      <c r="A23" s="27">
        <v>269</v>
      </c>
      <c r="B23" s="39" t="str">
        <f>VLOOKUP($A23,'PT ORGANISMOS'!$B$5:$H$1025,4,FALSE)</f>
        <v>rv.010</v>
      </c>
      <c r="C23" s="7" t="str">
        <f>VLOOKUP($A23,'PT ORGANISMOS'!$B$5:$H$1025,3,FALSE)</f>
        <v>ADOQUINES PARA PAVIMENTO 8 CM</v>
      </c>
      <c r="D23" s="8" t="str">
        <f>VLOOKUP($A23,'PT ORGANISMOS'!$B$5:$H$1025,7,FALSE)</f>
        <v>m2</v>
      </c>
      <c r="E23" s="12">
        <v>1.1000000000000001</v>
      </c>
      <c r="F23" s="22">
        <f>VLOOKUP($B23,IN_08_20!$B:$E,4,)</f>
        <v>548.31334540015814</v>
      </c>
      <c r="G23" s="13">
        <f>F23*E23</f>
        <v>603.144679940174</v>
      </c>
      <c r="H23" s="8"/>
    </row>
    <row r="24" spans="1:8" s="2" customFormat="1" ht="13.5" customHeight="1" x14ac:dyDescent="0.25">
      <c r="A24" s="27">
        <v>36</v>
      </c>
      <c r="B24" s="39" t="str">
        <f>VLOOKUP($A24,'PT ORGANISMOS'!$B$5:$H$1025,4,FALSE)</f>
        <v>ar.006</v>
      </c>
      <c r="C24" s="7" t="str">
        <f>VLOOKUP($A24,'PT ORGANISMOS'!$B$5:$H$1025,3,FALSE)</f>
        <v>ARENA MEDIANA</v>
      </c>
      <c r="D24" s="8" t="str">
        <f>VLOOKUP($A24,'PT ORGANISMOS'!$B$5:$H$1025,7,FALSE)</f>
        <v>m3</v>
      </c>
      <c r="E24" s="12">
        <v>4.4999999999999998E-2</v>
      </c>
      <c r="F24" s="22">
        <f>VLOOKUP($B24,IN_08_20!$B:$E,4,)</f>
        <v>966.90756275066906</v>
      </c>
      <c r="G24" s="13">
        <f>F24*E24</f>
        <v>43.510840323780108</v>
      </c>
      <c r="H24" s="8"/>
    </row>
    <row r="25" spans="1:8" s="2" customFormat="1" ht="13.5" customHeight="1" x14ac:dyDescent="0.25">
      <c r="A25" s="27">
        <v>35</v>
      </c>
      <c r="B25" s="39" t="str">
        <f>VLOOKUP($A25,'PT ORGANISMOS'!$B$5:$H$1025,4,FALSE)</f>
        <v>ar.005</v>
      </c>
      <c r="C25" s="7" t="str">
        <f>VLOOKUP($A25,'PT ORGANISMOS'!$B$5:$H$1025,3,FALSE)</f>
        <v>ENLAME</v>
      </c>
      <c r="D25" s="8" t="str">
        <f>VLOOKUP($A25,'PT ORGANISMOS'!$B$5:$H$1025,7,FALSE)</f>
        <v>m3</v>
      </c>
      <c r="E25" s="32">
        <v>3.5000000000000003E-2</v>
      </c>
      <c r="F25" s="22">
        <f>VLOOKUP($B25,IN_08_20!$B:$E,4,)</f>
        <v>900.86947541802385</v>
      </c>
      <c r="G25" s="13">
        <f>F25*E25</f>
        <v>31.530431639630837</v>
      </c>
      <c r="H25" s="8"/>
    </row>
    <row r="26" spans="1:8" s="2" customFormat="1" ht="13.5" customHeight="1" x14ac:dyDescent="0.25">
      <c r="A26" s="27"/>
      <c r="B26" s="35" t="s">
        <v>903</v>
      </c>
      <c r="C26" s="7"/>
      <c r="D26" s="8"/>
      <c r="E26" s="12"/>
      <c r="F26" s="22"/>
      <c r="G26" s="13"/>
      <c r="H26" s="8"/>
    </row>
    <row r="27" spans="1:8" s="2" customFormat="1" ht="13.5" customHeight="1" x14ac:dyDescent="0.25">
      <c r="A27" s="27">
        <v>202</v>
      </c>
      <c r="B27" s="39" t="str">
        <f>VLOOKUP($A27,'PT ORGANISMOS'!$B$5:$H$1025,4,FALSE)</f>
        <v>mo.006</v>
      </c>
      <c r="C27" s="7" t="str">
        <f>VLOOKUP($A27,'PT ORGANISMOS'!$B$5:$H$1025,3,FALSE)</f>
        <v>CUADRILLA TIPO UOCRA</v>
      </c>
      <c r="D27" s="8" t="str">
        <f>VLOOKUP($A27,'PT ORGANISMOS'!$B$5:$H$1025,7,FALSE)</f>
        <v>h</v>
      </c>
      <c r="E27" s="32">
        <v>0.80499999999999994</v>
      </c>
      <c r="F27" s="22">
        <f>VLOOKUP($B27,IN_08_20!$B:$E,4,)</f>
        <v>350.78211407878774</v>
      </c>
      <c r="G27" s="13">
        <f>F27*E27</f>
        <v>282.37960183342409</v>
      </c>
      <c r="H27" s="8"/>
    </row>
    <row r="28" spans="1:8" s="2" customFormat="1" ht="13.5" customHeight="1" x14ac:dyDescent="0.25">
      <c r="A28" s="27"/>
      <c r="B28" s="35" t="s">
        <v>904</v>
      </c>
      <c r="C28" s="7"/>
      <c r="D28" s="8"/>
      <c r="E28" s="12"/>
      <c r="F28" s="22"/>
      <c r="G28" s="13"/>
      <c r="H28" s="8"/>
    </row>
    <row r="29" spans="1:8" s="2" customFormat="1" ht="13.5" customHeight="1" x14ac:dyDescent="0.25">
      <c r="A29" s="27">
        <v>73</v>
      </c>
      <c r="B29" s="39" t="str">
        <f>VLOOKUP($A29,'PT ORGANISMOS'!$B$5:$H$1025,4,FALSE)</f>
        <v>eq.010</v>
      </c>
      <c r="C29" s="7" t="str">
        <f>VLOOKUP($A29,'PT ORGANISMOS'!$B$5:$H$1025,3,FALSE)</f>
        <v>MOTONIVELADORA</v>
      </c>
      <c r="D29" s="8" t="str">
        <f>VLOOKUP($A29,'PT ORGANISMOS'!$B$5:$H$1025,7,FALSE)</f>
        <v>h</v>
      </c>
      <c r="E29" s="32">
        <v>1.3114580435639995E-2</v>
      </c>
      <c r="F29" s="22">
        <f>VLOOKUP($B29,IN_08_20!$B:$E,4,)</f>
        <v>5800.8900177245368</v>
      </c>
      <c r="G29" s="13">
        <f>F29*E29</f>
        <v>76.076238735749556</v>
      </c>
      <c r="H29" s="8"/>
    </row>
    <row r="30" spans="1:8" s="2" customFormat="1" ht="13.5" customHeight="1" x14ac:dyDescent="0.25">
      <c r="A30" s="27">
        <v>71</v>
      </c>
      <c r="B30" s="39" t="str">
        <f>VLOOKUP($A30,'PT ORGANISMOS'!$B$5:$H$1025,4,FALSE)</f>
        <v>eq.008</v>
      </c>
      <c r="C30" s="7" t="str">
        <f>VLOOKUP($A30,'PT ORGANISMOS'!$B$5:$H$1025,3,FALSE)</f>
        <v>RETROEXCAVADORA 87 H.P.</v>
      </c>
      <c r="D30" s="8" t="str">
        <f>VLOOKUP($A30,'PT ORGANISMOS'!$B$5:$H$1025,7,FALSE)</f>
        <v>h</v>
      </c>
      <c r="E30" s="32">
        <v>6.4407161695031995E-2</v>
      </c>
      <c r="F30" s="22">
        <f>VLOOKUP($B30,IN_08_20!$B:$E,4,)</f>
        <v>4037.8497345606761</v>
      </c>
      <c r="G30" s="13">
        <f>F30*E30</f>
        <v>260.0664407540915</v>
      </c>
      <c r="H30" s="8"/>
    </row>
    <row r="31" spans="1:8" s="2" customFormat="1" ht="13.5" customHeight="1" x14ac:dyDescent="0.25">
      <c r="A31" s="27">
        <v>75</v>
      </c>
      <c r="B31" s="39" t="str">
        <f>VLOOKUP($A31,'PT ORGANISMOS'!$B$5:$H$1025,4,FALSE)</f>
        <v>eq.012</v>
      </c>
      <c r="C31" s="7" t="str">
        <f>VLOOKUP($A31,'PT ORGANISMOS'!$B$5:$H$1025,3,FALSE)</f>
        <v>CAMIÓN VOLCADOR 140 H.P.</v>
      </c>
      <c r="D31" s="8" t="str">
        <f>VLOOKUP($A31,'PT ORGANISMOS'!$B$5:$H$1025,7,FALSE)</f>
        <v>h</v>
      </c>
      <c r="E31" s="32">
        <v>6.4115726574239987E-2</v>
      </c>
      <c r="F31" s="22">
        <f>VLOOKUP($B31,IN_08_20!$B:$E,4,)</f>
        <v>4146.2887256838385</v>
      </c>
      <c r="G31" s="13">
        <f>F31*E31</f>
        <v>265.84231423379896</v>
      </c>
      <c r="H31" s="8"/>
    </row>
    <row r="32" spans="1:8" s="2" customFormat="1" ht="13.5" customHeight="1" x14ac:dyDescent="0.25">
      <c r="A32" s="27">
        <v>79</v>
      </c>
      <c r="B32" s="39" t="str">
        <f>VLOOKUP($A32,'PT ORGANISMOS'!$B$5:$H$1025,4,FALSE)</f>
        <v>eq.016</v>
      </c>
      <c r="C32" s="7" t="str">
        <f>VLOOKUP($A32,'PT ORGANISMOS'!$B$5:$H$1025,3,FALSE)</f>
        <v>RODILLO NEUMÁTICO AUTOPROPULSADO 70 HP</v>
      </c>
      <c r="D32" s="8" t="str">
        <f>VLOOKUP($A32,'PT ORGANISMOS'!$B$5:$H$1025,7,FALSE)</f>
        <v>h</v>
      </c>
      <c r="E32" s="32">
        <v>1.1365969710888E-2</v>
      </c>
      <c r="F32" s="22">
        <f>VLOOKUP($B32,IN_08_20!$B:$E,4,)</f>
        <v>2498.9822042541714</v>
      </c>
      <c r="G32" s="13">
        <f>F32*E32</f>
        <v>28.40335604160104</v>
      </c>
      <c r="H32" s="8"/>
    </row>
    <row r="33" spans="1:8" s="2" customFormat="1" ht="13.5" customHeight="1" x14ac:dyDescent="0.25">
      <c r="A33" s="30">
        <v>81</v>
      </c>
      <c r="B33" s="40" t="str">
        <f>VLOOKUP($A33,'PT ORGANISMOS'!$B$5:$H$1025,4,FALSE)</f>
        <v>eq.018</v>
      </c>
      <c r="C33" s="14" t="str">
        <f>VLOOKUP($A33,'PT ORGANISMOS'!$B$5:$H$1025,3,FALSE)</f>
        <v>VIBROCOMPACTADOR AUTOPROPULSADO 120 HP</v>
      </c>
      <c r="D33" s="15" t="str">
        <f>VLOOKUP($A33,'PT ORGANISMOS'!$B$5:$H$1025,7,FALSE)</f>
        <v>h</v>
      </c>
      <c r="E33" s="31">
        <v>1.1365969710888E-2</v>
      </c>
      <c r="F33" s="24">
        <f>VLOOKUP($B33,IN_08_20!$B:$E,4,)</f>
        <v>4824.9875205054641</v>
      </c>
      <c r="G33" s="17">
        <f>F33*E33</f>
        <v>54.840662013477697</v>
      </c>
      <c r="H33" s="15"/>
    </row>
    <row r="36" spans="1:8" s="2" customFormat="1" ht="15.75" x14ac:dyDescent="0.25">
      <c r="A36" s="50" t="s">
        <v>1147</v>
      </c>
      <c r="B36" s="42" t="s">
        <v>1150</v>
      </c>
      <c r="C36" s="11"/>
      <c r="D36" s="45" t="s">
        <v>913</v>
      </c>
      <c r="E36" s="43" t="str">
        <f>A36</f>
        <v>1.80.02.F</v>
      </c>
      <c r="F36" s="45" t="s">
        <v>920</v>
      </c>
      <c r="G36" s="44">
        <f>SUM(G38:G51)</f>
        <v>2394.9260904053885</v>
      </c>
      <c r="H36" s="8" t="s">
        <v>3</v>
      </c>
    </row>
    <row r="37" spans="1:8" s="2" customFormat="1" ht="15" x14ac:dyDescent="0.25">
      <c r="A37" s="28"/>
      <c r="B37" s="34" t="s">
        <v>909</v>
      </c>
      <c r="C37" s="18"/>
      <c r="D37" s="19" t="s">
        <v>914</v>
      </c>
      <c r="E37" s="19" t="s">
        <v>910</v>
      </c>
      <c r="F37" s="20" t="s">
        <v>911</v>
      </c>
      <c r="G37" s="20" t="s">
        <v>912</v>
      </c>
      <c r="H37" s="18"/>
    </row>
    <row r="38" spans="1:8" s="2" customFormat="1" ht="13.5" customHeight="1" x14ac:dyDescent="0.25">
      <c r="A38" s="29"/>
      <c r="B38" s="46" t="s">
        <v>902</v>
      </c>
      <c r="C38" s="25"/>
      <c r="D38" s="41"/>
      <c r="E38" s="47"/>
      <c r="F38" s="48"/>
      <c r="G38" s="49"/>
      <c r="H38" s="41"/>
    </row>
    <row r="39" spans="1:8" s="2" customFormat="1" ht="13.5" customHeight="1" x14ac:dyDescent="0.25">
      <c r="A39" s="27">
        <v>181</v>
      </c>
      <c r="B39" s="39" t="str">
        <f>VLOOKUP($A39,'PT ORGANISMOS'!$B$5:$H$1025,4,FALSE)</f>
        <v>li.006</v>
      </c>
      <c r="C39" s="7" t="str">
        <f>VLOOKUP($A39,'PT ORGANISMOS'!$B$5:$H$1025,3,FALSE)</f>
        <v xml:space="preserve">CEMENTO PORTLAND (PARA VARIACIÓN HISTÓRICA) </v>
      </c>
      <c r="D39" s="8" t="str">
        <f>VLOOKUP($A39,'PT ORGANISMOS'!$B$5:$H$1025,7,FALSE)</f>
        <v>kg</v>
      </c>
      <c r="E39" s="12">
        <v>52.5</v>
      </c>
      <c r="F39" s="22">
        <f>VLOOKUP($B39,IN_08_20!$B:$E,4,)</f>
        <v>22.903541245132185</v>
      </c>
      <c r="G39" s="13">
        <f>F39*E39</f>
        <v>1202.4359153694397</v>
      </c>
      <c r="H39" s="8"/>
    </row>
    <row r="40" spans="1:8" s="2" customFormat="1" ht="13.5" customHeight="1" x14ac:dyDescent="0.25">
      <c r="A40" s="27">
        <v>33</v>
      </c>
      <c r="B40" s="39" t="str">
        <f>VLOOKUP($A40,'PT ORGANISMOS'!$B$5:$H$1025,4,FALSE)</f>
        <v>ar.003</v>
      </c>
      <c r="C40" s="7" t="str">
        <f>VLOOKUP($A40,'PT ORGANISMOS'!$B$5:$H$1025,3,FALSE)</f>
        <v>RIPIO ZARANDEADO 1/3</v>
      </c>
      <c r="D40" s="8" t="str">
        <f>VLOOKUP($A40,'PT ORGANISMOS'!$B$5:$H$1025,7,FALSE)</f>
        <v>m3</v>
      </c>
      <c r="E40" s="32">
        <v>0.105</v>
      </c>
      <c r="F40" s="22">
        <f>VLOOKUP($B40,IN_08_20!$B:$E,4,)</f>
        <v>969.41836359764477</v>
      </c>
      <c r="G40" s="13">
        <f>F40*E40</f>
        <v>101.78892817775269</v>
      </c>
      <c r="H40" s="8"/>
    </row>
    <row r="41" spans="1:8" s="2" customFormat="1" ht="13.5" customHeight="1" x14ac:dyDescent="0.25">
      <c r="A41" s="27">
        <v>31</v>
      </c>
      <c r="B41" s="39" t="str">
        <f>VLOOKUP($A41,'PT ORGANISMOS'!$B$5:$H$1025,4,FALSE)</f>
        <v>ar.001</v>
      </c>
      <c r="C41" s="7" t="str">
        <f>VLOOKUP($A41,'PT ORGANISMOS'!$B$5:$H$1025,3,FALSE)</f>
        <v>ARENA GRUESA</v>
      </c>
      <c r="D41" s="8" t="str">
        <f>VLOOKUP($A41,'PT ORGANISMOS'!$B$5:$H$1025,7,FALSE)</f>
        <v>m3</v>
      </c>
      <c r="E41" s="12">
        <v>0.09</v>
      </c>
      <c r="F41" s="22">
        <f>VLOOKUP($B41,IN_08_20!$B:$E,4,)</f>
        <v>836.86388260317074</v>
      </c>
      <c r="G41" s="13">
        <f>F41*E41</f>
        <v>75.317749434285361</v>
      </c>
      <c r="H41" s="8"/>
    </row>
    <row r="42" spans="1:8" s="2" customFormat="1" ht="13.5" customHeight="1" x14ac:dyDescent="0.25">
      <c r="A42" s="27">
        <v>2</v>
      </c>
      <c r="B42" s="39" t="str">
        <f>VLOOKUP($A42,'PT ORGANISMOS'!$B$5:$H$1025,4,FALSE)</f>
        <v>ac.015</v>
      </c>
      <c r="C42" s="7" t="str">
        <f>VLOOKUP($A42,'PT ORGANISMOS'!$B$5:$H$1025,3,FALSE)</f>
        <v>HIERRO MEJORADO DE 10 MM.</v>
      </c>
      <c r="D42" s="8" t="str">
        <f>VLOOKUP($A42,'PT ORGANISMOS'!$B$5:$H$1025,7,FALSE)</f>
        <v>kg</v>
      </c>
      <c r="E42" s="12">
        <v>0.9</v>
      </c>
      <c r="F42" s="22">
        <f>VLOOKUP($B42,IN_08_20!$B:$E,4,)</f>
        <v>122.68072912729149</v>
      </c>
      <c r="G42" s="13">
        <f>F42*E42</f>
        <v>110.41265621456233</v>
      </c>
      <c r="H42" s="8"/>
    </row>
    <row r="43" spans="1:8" s="2" customFormat="1" ht="13.5" customHeight="1" x14ac:dyDescent="0.25">
      <c r="A43" s="27">
        <v>25</v>
      </c>
      <c r="B43" s="39" t="str">
        <f>VLOOKUP($A43,'PT ORGANISMOS'!$B$5:$H$1025,4,FALSE)</f>
        <v>ai.007</v>
      </c>
      <c r="C43" s="7" t="str">
        <f>VLOOKUP($A43,'PT ORGANISMOS'!$B$5:$H$1025,3,FALSE)</f>
        <v>ASFALTO PLÁSTICO P/JUNTAS DE PAVIMENTO</v>
      </c>
      <c r="D43" s="8" t="str">
        <f>VLOOKUP($A43,'PT ORGANISMOS'!$B$5:$H$1025,7,FALSE)</f>
        <v>kg</v>
      </c>
      <c r="E43" s="12">
        <v>0.96</v>
      </c>
      <c r="F43" s="22">
        <f>VLOOKUP($B43,IN_08_20!$B:$E,4,)</f>
        <v>211.67709344482469</v>
      </c>
      <c r="G43" s="13">
        <f>F43*E43</f>
        <v>203.2100097070317</v>
      </c>
      <c r="H43" s="8"/>
    </row>
    <row r="44" spans="1:8" s="2" customFormat="1" ht="13.5" customHeight="1" x14ac:dyDescent="0.25">
      <c r="A44" s="27"/>
      <c r="B44" s="35" t="s">
        <v>903</v>
      </c>
      <c r="C44" s="7"/>
      <c r="D44" s="8"/>
      <c r="E44" s="12"/>
      <c r="F44" s="22"/>
      <c r="G44" s="13"/>
      <c r="H44" s="8"/>
    </row>
    <row r="45" spans="1:8" s="2" customFormat="1" ht="13.5" customHeight="1" x14ac:dyDescent="0.25">
      <c r="A45" s="27">
        <v>202</v>
      </c>
      <c r="B45" s="39" t="str">
        <f>VLOOKUP($A45,'PT ORGANISMOS'!$B$5:$H$1025,4,FALSE)</f>
        <v>mo.006</v>
      </c>
      <c r="C45" s="7" t="str">
        <f>VLOOKUP($A45,'PT ORGANISMOS'!$B$5:$H$1025,3,FALSE)</f>
        <v>CUADRILLA TIPO UOCRA</v>
      </c>
      <c r="D45" s="8" t="str">
        <f>VLOOKUP($A45,'PT ORGANISMOS'!$B$5:$H$1025,7,FALSE)</f>
        <v>h</v>
      </c>
      <c r="E45" s="12">
        <v>0.66</v>
      </c>
      <c r="F45" s="22">
        <f>VLOOKUP($B45,IN_08_20!$B:$E,4,)</f>
        <v>350.78211407878774</v>
      </c>
      <c r="G45" s="13">
        <f>F45*E45</f>
        <v>231.51619529199994</v>
      </c>
      <c r="H45" s="8"/>
    </row>
    <row r="46" spans="1:8" s="2" customFormat="1" ht="13.5" customHeight="1" x14ac:dyDescent="0.25">
      <c r="A46" s="27"/>
      <c r="B46" s="35" t="s">
        <v>904</v>
      </c>
      <c r="C46" s="7"/>
      <c r="D46" s="8"/>
      <c r="E46" s="12"/>
      <c r="F46" s="22"/>
      <c r="G46" s="13"/>
      <c r="H46" s="8"/>
    </row>
    <row r="47" spans="1:8" s="2" customFormat="1" ht="13.5" customHeight="1" x14ac:dyDescent="0.25">
      <c r="A47" s="27">
        <v>73</v>
      </c>
      <c r="B47" s="39" t="str">
        <f>VLOOKUP($A47,'PT ORGANISMOS'!$B$5:$H$1025,4,FALSE)</f>
        <v>eq.010</v>
      </c>
      <c r="C47" s="7" t="str">
        <f>VLOOKUP($A47,'PT ORGANISMOS'!$B$5:$H$1025,3,FALSE)</f>
        <v>MOTONIVELADORA</v>
      </c>
      <c r="D47" s="8" t="str">
        <f>VLOOKUP($A47,'PT ORGANISMOS'!$B$5:$H$1025,7,FALSE)</f>
        <v>h</v>
      </c>
      <c r="E47" s="32">
        <v>8.9999999999999993E-3</v>
      </c>
      <c r="F47" s="22">
        <f>VLOOKUP($B47,IN_08_20!$B:$E,4,)</f>
        <v>5800.8900177245368</v>
      </c>
      <c r="G47" s="13">
        <f>F47*E47</f>
        <v>52.208010159520825</v>
      </c>
      <c r="H47" s="8"/>
    </row>
    <row r="48" spans="1:8" s="2" customFormat="1" ht="13.5" customHeight="1" x14ac:dyDescent="0.25">
      <c r="A48" s="27">
        <v>71</v>
      </c>
      <c r="B48" s="39" t="str">
        <f>VLOOKUP($A48,'PT ORGANISMOS'!$B$5:$H$1025,4,FALSE)</f>
        <v>eq.008</v>
      </c>
      <c r="C48" s="7" t="str">
        <f>VLOOKUP($A48,'PT ORGANISMOS'!$B$5:$H$1025,3,FALSE)</f>
        <v>RETROEXCAVADORA 87 H.P.</v>
      </c>
      <c r="D48" s="8" t="str">
        <f>VLOOKUP($A48,'PT ORGANISMOS'!$B$5:$H$1025,7,FALSE)</f>
        <v>h</v>
      </c>
      <c r="E48" s="32">
        <v>4.4200000000000003E-2</v>
      </c>
      <c r="F48" s="22">
        <f>VLOOKUP($B48,IN_08_20!$B:$E,4,)</f>
        <v>4037.8497345606761</v>
      </c>
      <c r="G48" s="13">
        <f>F48*E48</f>
        <v>178.4729582675819</v>
      </c>
      <c r="H48" s="8"/>
    </row>
    <row r="49" spans="1:8" s="2" customFormat="1" ht="13.5" customHeight="1" x14ac:dyDescent="0.25">
      <c r="A49" s="27">
        <v>75</v>
      </c>
      <c r="B49" s="39" t="str">
        <f>VLOOKUP($A49,'PT ORGANISMOS'!$B$5:$H$1025,4,FALSE)</f>
        <v>eq.012</v>
      </c>
      <c r="C49" s="7" t="str">
        <f>VLOOKUP($A49,'PT ORGANISMOS'!$B$5:$H$1025,3,FALSE)</f>
        <v>CAMIÓN VOLCADOR 140 H.P.</v>
      </c>
      <c r="D49" s="8" t="str">
        <f>VLOOKUP($A49,'PT ORGANISMOS'!$B$5:$H$1025,7,FALSE)</f>
        <v>h</v>
      </c>
      <c r="E49" s="32">
        <v>4.3999999999999997E-2</v>
      </c>
      <c r="F49" s="22">
        <f>VLOOKUP($B49,IN_08_20!$B:$E,4,)</f>
        <v>4146.2887256838385</v>
      </c>
      <c r="G49" s="13">
        <f>F49*E49</f>
        <v>182.4367039300889</v>
      </c>
      <c r="H49" s="8"/>
    </row>
    <row r="50" spans="1:8" s="2" customFormat="1" ht="13.5" customHeight="1" x14ac:dyDescent="0.25">
      <c r="A50" s="27">
        <v>79</v>
      </c>
      <c r="B50" s="39" t="str">
        <f>VLOOKUP($A50,'PT ORGANISMOS'!$B$5:$H$1025,4,FALSE)</f>
        <v>eq.016</v>
      </c>
      <c r="C50" s="7" t="str">
        <f>VLOOKUP($A50,'PT ORGANISMOS'!$B$5:$H$1025,3,FALSE)</f>
        <v>RODILLO NEUMÁTICO AUTOPROPULSADO 70 HP</v>
      </c>
      <c r="D50" s="8" t="str">
        <f>VLOOKUP($A50,'PT ORGANISMOS'!$B$5:$H$1025,7,FALSE)</f>
        <v>h</v>
      </c>
      <c r="E50" s="32">
        <v>7.8000000000000005E-3</v>
      </c>
      <c r="F50" s="22">
        <f>VLOOKUP($B50,IN_08_20!$B:$E,4,)</f>
        <v>2498.9822042541714</v>
      </c>
      <c r="G50" s="13">
        <f>F50*E50</f>
        <v>19.49206119318254</v>
      </c>
      <c r="H50" s="8"/>
    </row>
    <row r="51" spans="1:8" s="2" customFormat="1" ht="13.5" customHeight="1" x14ac:dyDescent="0.25">
      <c r="A51" s="30">
        <v>81</v>
      </c>
      <c r="B51" s="40" t="str">
        <f>VLOOKUP($A51,'PT ORGANISMOS'!$B$5:$H$1025,4,FALSE)</f>
        <v>eq.018</v>
      </c>
      <c r="C51" s="14" t="str">
        <f>VLOOKUP($A51,'PT ORGANISMOS'!$B$5:$H$1025,3,FALSE)</f>
        <v>VIBROCOMPACTADOR AUTOPROPULSADO 120 HP</v>
      </c>
      <c r="D51" s="15" t="str">
        <f>VLOOKUP($A51,'PT ORGANISMOS'!$B$5:$H$1025,7,FALSE)</f>
        <v>h</v>
      </c>
      <c r="E51" s="31">
        <v>7.8000000000000005E-3</v>
      </c>
      <c r="F51" s="24">
        <f>VLOOKUP($B51,IN_08_20!$B:$E,4,)</f>
        <v>4824.9875205054641</v>
      </c>
      <c r="G51" s="17">
        <f>F51*E51</f>
        <v>37.634902659942625</v>
      </c>
      <c r="H51" s="15"/>
    </row>
    <row r="53" spans="1:8" s="2" customFormat="1" ht="15.75" x14ac:dyDescent="0.25">
      <c r="A53" s="50" t="s">
        <v>1148</v>
      </c>
      <c r="B53" s="42" t="s">
        <v>1151</v>
      </c>
      <c r="C53" s="11"/>
      <c r="D53" s="45" t="s">
        <v>913</v>
      </c>
      <c r="E53" s="43" t="str">
        <f>A53</f>
        <v>1.80.03.F</v>
      </c>
      <c r="F53" s="45" t="s">
        <v>920</v>
      </c>
      <c r="G53" s="44">
        <f>SUM(G55:G61)</f>
        <v>432.15170615405725</v>
      </c>
      <c r="H53" s="8" t="s">
        <v>3</v>
      </c>
    </row>
    <row r="54" spans="1:8" s="2" customFormat="1" ht="15" x14ac:dyDescent="0.25">
      <c r="A54" s="28"/>
      <c r="B54" s="34" t="s">
        <v>909</v>
      </c>
      <c r="C54" s="18"/>
      <c r="D54" s="19" t="s">
        <v>914</v>
      </c>
      <c r="E54" s="19" t="s">
        <v>910</v>
      </c>
      <c r="F54" s="20" t="s">
        <v>911</v>
      </c>
      <c r="G54" s="20" t="s">
        <v>912</v>
      </c>
      <c r="H54" s="18"/>
    </row>
    <row r="55" spans="1:8" s="2" customFormat="1" ht="13.5" customHeight="1" x14ac:dyDescent="0.25">
      <c r="A55" s="29"/>
      <c r="B55" s="46" t="s">
        <v>902</v>
      </c>
      <c r="C55" s="25"/>
      <c r="D55" s="41"/>
      <c r="E55" s="47"/>
      <c r="F55" s="48"/>
      <c r="G55" s="49"/>
      <c r="H55" s="41"/>
    </row>
    <row r="56" spans="1:8" s="2" customFormat="1" ht="13.5" customHeight="1" x14ac:dyDescent="0.25">
      <c r="A56" s="27">
        <v>34</v>
      </c>
      <c r="B56" s="39" t="str">
        <f>VLOOKUP($A56,'PT ORGANISMOS'!$B$5:$H$1025,4,FALSE)</f>
        <v>ar.004</v>
      </c>
      <c r="C56" s="7" t="str">
        <f>VLOOKUP($A56,'PT ORGANISMOS'!$B$5:$H$1025,3,FALSE)</f>
        <v>RIPIOSA</v>
      </c>
      <c r="D56" s="8" t="str">
        <f>VLOOKUP($A56,'PT ORGANISMOS'!$B$5:$H$1025,7,FALSE)</f>
        <v>m3</v>
      </c>
      <c r="E56" s="12">
        <v>0.13</v>
      </c>
      <c r="F56" s="22">
        <f>VLOOKUP($B56,IN_08_20!$B:$E,4,)</f>
        <v>954.67392779303168</v>
      </c>
      <c r="G56" s="13">
        <f>F56*E56</f>
        <v>124.10761061309412</v>
      </c>
      <c r="H56" s="8"/>
    </row>
    <row r="57" spans="1:8" s="2" customFormat="1" ht="13.5" customHeight="1" x14ac:dyDescent="0.25">
      <c r="A57" s="27"/>
      <c r="B57" s="35" t="s">
        <v>903</v>
      </c>
      <c r="C57" s="7"/>
      <c r="D57" s="8"/>
      <c r="E57" s="12"/>
      <c r="F57" s="21"/>
      <c r="G57" s="13"/>
      <c r="H57" s="8"/>
    </row>
    <row r="58" spans="1:8" s="2" customFormat="1" ht="13.5" customHeight="1" x14ac:dyDescent="0.25">
      <c r="A58" s="27">
        <v>202</v>
      </c>
      <c r="B58" s="39" t="str">
        <f>VLOOKUP($A58,'PT ORGANISMOS'!$B$5:$H$1025,4,FALSE)</f>
        <v>mo.006</v>
      </c>
      <c r="C58" s="7" t="str">
        <f>VLOOKUP($A58,'PT ORGANISMOS'!$B$5:$H$1025,3,FALSE)</f>
        <v>CUADRILLA TIPO UOCRA</v>
      </c>
      <c r="D58" s="8" t="str">
        <f>VLOOKUP($A58,'PT ORGANISMOS'!$B$5:$H$1025,7,FALSE)</f>
        <v>h</v>
      </c>
      <c r="E58" s="32">
        <v>0.52674999999999994</v>
      </c>
      <c r="F58" s="22">
        <f>VLOOKUP($B58,IN_08_20!$B:$E,4,)</f>
        <v>350.78211407878774</v>
      </c>
      <c r="G58" s="13">
        <f>F58*E58</f>
        <v>184.77447859100141</v>
      </c>
      <c r="H58" s="8"/>
    </row>
    <row r="59" spans="1:8" s="2" customFormat="1" ht="13.5" customHeight="1" x14ac:dyDescent="0.25">
      <c r="A59" s="27"/>
      <c r="B59" s="35" t="s">
        <v>904</v>
      </c>
      <c r="C59" s="7"/>
      <c r="D59" s="8"/>
      <c r="E59" s="12"/>
      <c r="F59" s="22"/>
      <c r="G59" s="13"/>
      <c r="H59" s="8"/>
    </row>
    <row r="60" spans="1:8" s="2" customFormat="1" ht="13.5" customHeight="1" x14ac:dyDescent="0.25">
      <c r="A60" s="27">
        <v>73</v>
      </c>
      <c r="B60" s="39" t="str">
        <f>VLOOKUP($A60,'PT ORGANISMOS'!$B$5:$H$1025,4,FALSE)</f>
        <v>eq.010</v>
      </c>
      <c r="C60" s="7" t="str">
        <f>VLOOKUP($A60,'PT ORGANISMOS'!$B$5:$H$1025,3,FALSE)</f>
        <v>MOTONIVELADORA</v>
      </c>
      <c r="D60" s="8" t="str">
        <f>VLOOKUP($A60,'PT ORGANISMOS'!$B$5:$H$1025,7,FALSE)</f>
        <v>h</v>
      </c>
      <c r="E60" s="32">
        <v>6.2399999999999999E-3</v>
      </c>
      <c r="F60" s="22">
        <f>VLOOKUP($B60,IN_08_20!$B:$E,4,)</f>
        <v>5800.8900177245368</v>
      </c>
      <c r="G60" s="13">
        <f>F60*E60</f>
        <v>36.197553710601106</v>
      </c>
      <c r="H60" s="8"/>
    </row>
    <row r="61" spans="1:8" s="2" customFormat="1" ht="13.5" customHeight="1" x14ac:dyDescent="0.25">
      <c r="A61" s="30">
        <v>75</v>
      </c>
      <c r="B61" s="40" t="str">
        <f>VLOOKUP($A61,'PT ORGANISMOS'!$B$5:$H$1025,4,FALSE)</f>
        <v>eq.012</v>
      </c>
      <c r="C61" s="14" t="str">
        <f>VLOOKUP($A61,'PT ORGANISMOS'!$B$5:$H$1025,3,FALSE)</f>
        <v>CAMIÓN VOLCADOR 140 H.P.</v>
      </c>
      <c r="D61" s="15" t="str">
        <f>VLOOKUP($A61,'PT ORGANISMOS'!$B$5:$H$1025,7,FALSE)</f>
        <v>h</v>
      </c>
      <c r="E61" s="31">
        <v>2.1000000000000001E-2</v>
      </c>
      <c r="F61" s="24">
        <f>VLOOKUP($B61,IN_08_20!$B:$E,4,)</f>
        <v>4146.2887256838385</v>
      </c>
      <c r="G61" s="17">
        <f>F61*E61</f>
        <v>87.072063239360617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8"/>
  <sheetViews>
    <sheetView topLeftCell="B1" workbookViewId="0">
      <selection activeCell="B1" sqref="B1"/>
    </sheetView>
  </sheetViews>
  <sheetFormatPr baseColWidth="10" defaultRowHeight="12.75" x14ac:dyDescent="0.2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 x14ac:dyDescent="0.2"/>
    <row r="2" spans="1:13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1" customFormat="1" ht="26.25" customHeight="1" x14ac:dyDescent="0.25">
      <c r="A4" s="26"/>
      <c r="B4" s="333" t="s">
        <v>1165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s="2" customFormat="1" ht="15" x14ac:dyDescent="0.25">
      <c r="A5" s="27"/>
      <c r="B5" s="33"/>
      <c r="H5" s="4"/>
      <c r="I5" s="4"/>
      <c r="J5" s="4"/>
      <c r="K5" s="4"/>
      <c r="L5" s="5"/>
      <c r="M5" s="3"/>
    </row>
    <row r="6" spans="1:13" s="2" customFormat="1" ht="15" x14ac:dyDescent="0.25">
      <c r="A6" s="28"/>
      <c r="B6" s="34" t="s">
        <v>909</v>
      </c>
      <c r="C6" s="18"/>
      <c r="D6" s="18"/>
      <c r="E6" s="18"/>
      <c r="F6" s="18"/>
      <c r="G6" s="18"/>
      <c r="H6" s="19"/>
      <c r="I6" s="19"/>
      <c r="J6" s="19"/>
      <c r="K6" s="19" t="s">
        <v>914</v>
      </c>
      <c r="L6" s="20" t="s">
        <v>911</v>
      </c>
      <c r="M6" s="18"/>
    </row>
    <row r="7" spans="1:13" s="2" customFormat="1" ht="13.5" customHeight="1" x14ac:dyDescent="0.25">
      <c r="A7" s="27"/>
      <c r="B7" s="35" t="s">
        <v>1160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 x14ac:dyDescent="0.25">
      <c r="A8" s="30">
        <v>152</v>
      </c>
      <c r="B8" s="40" t="str">
        <f>VLOOKUP($A8,'PT ORGANISMOS'!$B$5:$H$1025,4,FALSE)</f>
        <v>fi.024</v>
      </c>
      <c r="C8" s="14" t="str">
        <f>VLOOKUP($A8,'PT ORGANISMOS'!$B$5:$H$1025,3,FALSE)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ORGANISMOS'!$B$5:$H$1025,7,FALSE)</f>
        <v>$</v>
      </c>
      <c r="L8" s="24">
        <f>VLOOKUP($B8,IN_08_20!$B:$E,4,)</f>
        <v>77.287499999999994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57"/>
  <sheetViews>
    <sheetView zoomScaleSheetLayoutView="91" workbookViewId="0">
      <pane ySplit="4" topLeftCell="A5" activePane="bottomLeft" state="frozen"/>
      <selection pane="bottomLeft" activeCell="I123" sqref="A1:I123"/>
    </sheetView>
  </sheetViews>
  <sheetFormatPr baseColWidth="10" defaultRowHeight="15" x14ac:dyDescent="0.25"/>
  <cols>
    <col min="1" max="1" width="3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4.7109375" style="57" customWidth="1"/>
    <col min="6" max="9" width="12.7109375" style="58" bestFit="1" customWidth="1"/>
    <col min="10" max="10" width="12.42578125" bestFit="1" customWidth="1"/>
    <col min="11" max="11" width="2" bestFit="1" customWidth="1"/>
  </cols>
  <sheetData>
    <row r="1" spans="1:10" ht="78.75" customHeight="1" x14ac:dyDescent="0.25"/>
    <row r="2" spans="1:10" s="51" customFormat="1" ht="33.75" customHeight="1" x14ac:dyDescent="0.35">
      <c r="A2" s="298" t="str">
        <f>'PT ORGANISMOS'!A2</f>
        <v>Precios de AGOSTO 2020</v>
      </c>
      <c r="B2" s="298"/>
      <c r="C2" s="298"/>
      <c r="D2" s="298"/>
      <c r="E2" s="298"/>
      <c r="F2" s="298"/>
      <c r="H2" s="239"/>
      <c r="I2" s="239"/>
    </row>
    <row r="3" spans="1:10" s="51" customFormat="1" ht="30" customHeight="1" x14ac:dyDescent="0.25">
      <c r="A3" s="299" t="s">
        <v>1168</v>
      </c>
      <c r="B3" s="299"/>
      <c r="C3" s="299"/>
      <c r="D3" s="299"/>
      <c r="E3" s="299"/>
      <c r="F3" s="299"/>
      <c r="H3" s="239"/>
      <c r="I3" s="239"/>
    </row>
    <row r="4" spans="1:10" s="55" customFormat="1" ht="25.5" x14ac:dyDescent="0.2">
      <c r="A4" s="148" t="s">
        <v>905</v>
      </c>
      <c r="B4" s="148" t="s">
        <v>906</v>
      </c>
      <c r="C4" s="148" t="s">
        <v>1169</v>
      </c>
      <c r="D4" s="241" t="s">
        <v>907</v>
      </c>
      <c r="E4" s="148" t="s">
        <v>5</v>
      </c>
      <c r="F4" s="149" t="s">
        <v>1170</v>
      </c>
      <c r="G4" s="149" t="s">
        <v>901</v>
      </c>
      <c r="H4" s="149" t="s">
        <v>183</v>
      </c>
      <c r="I4" s="149" t="s">
        <v>1161</v>
      </c>
    </row>
    <row r="5" spans="1:10" ht="12.75" customHeight="1" x14ac:dyDescent="0.25">
      <c r="A5" s="144">
        <v>1</v>
      </c>
      <c r="B5" s="144" t="s">
        <v>31</v>
      </c>
      <c r="C5" s="145" t="str">
        <f>'Mov. Tierra'!$B$4</f>
        <v>1 - Movimiento de Tierra</v>
      </c>
      <c r="D5" s="146" t="str">
        <f>VLOOKUP($B5,'Mov. Tierra'!$A$6:$H$73,2,FALSE)</f>
        <v>Excavación de zanja a mano</v>
      </c>
      <c r="E5" s="144" t="str">
        <f>VLOOKUP($B5,'Mov. Tierra'!$A$6:$H$73,8,FALSE)</f>
        <v>m3</v>
      </c>
      <c r="F5" s="147">
        <f>VLOOKUP($B5,'Mov. Tierra'!$A$6:$H$73,7,FALSE)</f>
        <v>1101.4558382073935</v>
      </c>
      <c r="G5" s="147"/>
      <c r="H5" s="147">
        <f>'Mov. Tierra'!G10</f>
        <v>1101.4558382073935</v>
      </c>
      <c r="I5" s="147"/>
      <c r="J5" s="240"/>
    </row>
    <row r="6" spans="1:10" ht="12.75" customHeight="1" x14ac:dyDescent="0.25">
      <c r="A6" s="144">
        <v>2</v>
      </c>
      <c r="B6" s="136" t="s">
        <v>29</v>
      </c>
      <c r="C6" s="137" t="str">
        <f>'Mov. Tierra'!$B$4</f>
        <v>1 - Movimiento de Tierra</v>
      </c>
      <c r="D6" s="138" t="str">
        <f>VLOOKUP($B6,'Mov. Tierra'!$A$6:$H$73,2,FALSE)</f>
        <v>Excavación de sótanos a mano</v>
      </c>
      <c r="E6" s="136" t="str">
        <f>VLOOKUP($B6,'Mov. Tierra'!$A$6:$H$73,8,FALSE)</f>
        <v>m3</v>
      </c>
      <c r="F6" s="139">
        <f>VLOOKUP($B6,'Mov. Tierra'!$A$6:$H$73,7,FALSE)</f>
        <v>1396.1128140335752</v>
      </c>
      <c r="G6" s="139"/>
      <c r="H6" s="139">
        <f>'Mov. Tierra'!G18</f>
        <v>1396.1128140335752</v>
      </c>
      <c r="I6" s="139"/>
      <c r="J6" s="240"/>
    </row>
    <row r="7" spans="1:10" ht="12.75" customHeight="1" x14ac:dyDescent="0.25">
      <c r="A7" s="144">
        <v>3</v>
      </c>
      <c r="B7" s="140" t="s">
        <v>27</v>
      </c>
      <c r="C7" s="141" t="str">
        <f>'Mov. Tierra'!$B$4</f>
        <v>1 - Movimiento de Tierra</v>
      </c>
      <c r="D7" s="142" t="str">
        <f>VLOOKUP($B7,'Mov. Tierra'!$A$6:$H$73,2,FALSE)</f>
        <v>Excavación de pozos estr. a mano</v>
      </c>
      <c r="E7" s="140" t="str">
        <f>VLOOKUP($B7,'Mov. Tierra'!$A$6:$H$73,8,FALSE)</f>
        <v>m3</v>
      </c>
      <c r="F7" s="143">
        <f>VLOOKUP($B7,'Mov. Tierra'!$A$6:$H$73,7,FALSE)</f>
        <v>2329.1932374831504</v>
      </c>
      <c r="G7" s="143"/>
      <c r="H7" s="143">
        <f>'Mov. Tierra'!G26</f>
        <v>2329.1932374831504</v>
      </c>
      <c r="I7" s="143"/>
      <c r="J7" s="240"/>
    </row>
    <row r="8" spans="1:10" ht="12.75" customHeight="1" x14ac:dyDescent="0.25">
      <c r="A8" s="144">
        <v>4</v>
      </c>
      <c r="B8" s="136" t="s">
        <v>26</v>
      </c>
      <c r="C8" s="137" t="str">
        <f>'Mov. Tierra'!$B$4</f>
        <v>1 - Movimiento de Tierra</v>
      </c>
      <c r="D8" s="138" t="str">
        <f>VLOOKUP($B8,'Mov. Tierra'!$A$6:$H$73,2,FALSE)</f>
        <v>Exctracción a mano y retiro de suelos (500m)</v>
      </c>
      <c r="E8" s="136" t="str">
        <f>VLOOKUP($B8,'Mov. Tierra'!$A$6:$H$73,8,FALSE)</f>
        <v>m3</v>
      </c>
      <c r="F8" s="139">
        <f>VLOOKUP($B8,'Mov. Tierra'!$A$6:$H$73,7,FALSE)</f>
        <v>1479.0385885472519</v>
      </c>
      <c r="G8" s="139"/>
      <c r="H8" s="139">
        <f>'Mov. Tierra'!G34</f>
        <v>1396.1128140335752</v>
      </c>
      <c r="I8" s="139">
        <f>'Mov. Tierra'!G36</f>
        <v>82.925774513676771</v>
      </c>
      <c r="J8" s="240"/>
    </row>
    <row r="9" spans="1:10" ht="12.75" customHeight="1" x14ac:dyDescent="0.25">
      <c r="A9" s="144">
        <v>5</v>
      </c>
      <c r="B9" s="140" t="s">
        <v>25</v>
      </c>
      <c r="C9" s="141" t="str">
        <f>'Mov. Tierra'!$B$4</f>
        <v>1 - Movimiento de Tierra</v>
      </c>
      <c r="D9" s="142" t="str">
        <f>VLOOKUP($B9,'Mov. Tierra'!$A$6:$H$73,2,FALSE)</f>
        <v>Desmonte y terraplen a mano y máquina</v>
      </c>
      <c r="E9" s="140" t="str">
        <f>VLOOKUP($B9,'Mov. Tierra'!$A$6:$H$73,8,FALSE)</f>
        <v>m3</v>
      </c>
      <c r="F9" s="143">
        <f>VLOOKUP($B9,'Mov. Tierra'!$A$6:$H$73,7,FALSE)</f>
        <v>858.18825863613802</v>
      </c>
      <c r="G9" s="143"/>
      <c r="H9" s="143">
        <f>'Mov. Tierra'!G43</f>
        <v>701.56422815757549</v>
      </c>
      <c r="I9" s="143">
        <f>'Mov. Tierra'!G45</f>
        <v>156.6240304785625</v>
      </c>
      <c r="J9" s="240"/>
    </row>
    <row r="10" spans="1:10" ht="12.75" customHeight="1" x14ac:dyDescent="0.25">
      <c r="A10" s="144">
        <v>6</v>
      </c>
      <c r="B10" s="136" t="s">
        <v>24</v>
      </c>
      <c r="C10" s="137" t="str">
        <f>'Mov. Tierra'!$B$4</f>
        <v>1 - Movimiento de Tierra</v>
      </c>
      <c r="D10" s="138" t="str">
        <f>VLOOKUP($B10,'Mov. Tierra'!$A$6:$H$73,2,FALSE)</f>
        <v>Replanteo y compactación a mano</v>
      </c>
      <c r="E10" s="136" t="str">
        <f>VLOOKUP($B10,'Mov. Tierra'!$A$6:$H$73,8,FALSE)</f>
        <v>m3</v>
      </c>
      <c r="F10" s="139">
        <f>VLOOKUP($B10,'Mov. Tierra'!$A$6:$H$73,7,FALSE)</f>
        <v>837.10731978307035</v>
      </c>
      <c r="G10" s="139"/>
      <c r="H10" s="139">
        <f>'Mov. Tierra'!G52</f>
        <v>754.18154526939361</v>
      </c>
      <c r="I10" s="139">
        <f>'Mov. Tierra'!G54</f>
        <v>82.925774513676771</v>
      </c>
      <c r="J10" s="240"/>
    </row>
    <row r="11" spans="1:10" ht="12.75" customHeight="1" x14ac:dyDescent="0.25">
      <c r="A11" s="144">
        <v>7</v>
      </c>
      <c r="B11" s="140" t="s">
        <v>23</v>
      </c>
      <c r="C11" s="141" t="str">
        <f>'Mov. Tierra'!$B$4</f>
        <v>1 - Movimiento de Tierra</v>
      </c>
      <c r="D11" s="142" t="str">
        <f>VLOOKUP($B11,'Mov. Tierra'!$A$6:$H$73,2,FALSE)</f>
        <v>Excavación a máq. p/obras de saneamientos</v>
      </c>
      <c r="E11" s="140" t="str">
        <f>VLOOKUP($B11,'Mov. Tierra'!$A$6:$H$73,8,FALSE)</f>
        <v>m3</v>
      </c>
      <c r="F11" s="143">
        <f>VLOOKUP($B11,'Mov. Tierra'!$A$6:$H$73,7,FALSE)</f>
        <v>202.64837210785555</v>
      </c>
      <c r="G11" s="143"/>
      <c r="H11" s="143">
        <f>'Mov. Tierra'!G61</f>
        <v>57.528266708921194</v>
      </c>
      <c r="I11" s="143">
        <f>'Mov. Tierra'!G63</f>
        <v>145.12010539893436</v>
      </c>
      <c r="J11" s="240"/>
    </row>
    <row r="12" spans="1:10" ht="12.75" customHeight="1" x14ac:dyDescent="0.25">
      <c r="A12" s="144">
        <v>8</v>
      </c>
      <c r="B12" s="136" t="s">
        <v>22</v>
      </c>
      <c r="C12" s="137" t="str">
        <f>'Mov. Tierra'!$B$4</f>
        <v>1 - Movimiento de Tierra</v>
      </c>
      <c r="D12" s="138" t="str">
        <f>VLOOKUP($B12,'Mov. Tierra'!$A$6:$H$73,2,FALSE)</f>
        <v>Relleno a máq.  p/obras de saneamientos</v>
      </c>
      <c r="E12" s="136" t="str">
        <f>VLOOKUP($B12,'Mov. Tierra'!$A$6:$H$73,8,FALSE)</f>
        <v>m3</v>
      </c>
      <c r="F12" s="139">
        <f>VLOOKUP($B12,'Mov. Tierra'!$A$6:$H$73,7,FALSE)</f>
        <v>61.853291979270097</v>
      </c>
      <c r="G12" s="139"/>
      <c r="H12" s="139">
        <f>'Mov. Tierra'!G70</f>
        <v>17.539105703939388</v>
      </c>
      <c r="I12" s="139">
        <f>'Mov. Tierra'!G72+'Mov. Tierra'!G73</f>
        <v>44.314186275330698</v>
      </c>
      <c r="J12" s="240"/>
    </row>
    <row r="13" spans="1:10" ht="12.75" customHeight="1" x14ac:dyDescent="0.25">
      <c r="A13" s="144">
        <v>9</v>
      </c>
      <c r="B13" s="140" t="s">
        <v>21</v>
      </c>
      <c r="C13" s="141" t="str">
        <f>Fundaciones!$B$4</f>
        <v>2 - Fundaciones</v>
      </c>
      <c r="D13" s="142" t="str">
        <f>VLOOKUP($B13,Fundaciones!$A$6:$H$54,2,FALSE)</f>
        <v>Hº de limpieza - e = 5 cm</v>
      </c>
      <c r="E13" s="140" t="str">
        <f>VLOOKUP($B13,Fundaciones!$A$6:$H$54,8,FALSE)</f>
        <v>m2</v>
      </c>
      <c r="F13" s="143">
        <f>VLOOKUP($B13,Fundaciones!$A$6:$H$54,7,FALSE)</f>
        <v>434.10995217500908</v>
      </c>
      <c r="G13" s="143">
        <f>Fundaciones!G9+Fundaciones!G10+Fundaciones!G11</f>
        <v>288.07097165533457</v>
      </c>
      <c r="H13" s="143">
        <f>Fundaciones!G13</f>
        <v>140.3128456315151</v>
      </c>
      <c r="I13" s="143">
        <f>Fundaciones!G15</f>
        <v>5.7261348881594367</v>
      </c>
      <c r="J13" s="240"/>
    </row>
    <row r="14" spans="1:10" ht="12.75" customHeight="1" x14ac:dyDescent="0.25">
      <c r="A14" s="144">
        <v>10</v>
      </c>
      <c r="B14" s="136" t="s">
        <v>20</v>
      </c>
      <c r="C14" s="137" t="str">
        <f>Fundaciones!$B$4</f>
        <v>2 - Fundaciones</v>
      </c>
      <c r="D14" s="138" t="str">
        <f>VLOOKUP($B14,Fundaciones!$A$6:$H$54,2,FALSE)</f>
        <v>Hº Aº bases aisladas</v>
      </c>
      <c r="E14" s="136" t="str">
        <f>VLOOKUP($B14,Fundaciones!$A$6:$H$54,8,FALSE)</f>
        <v>m3</v>
      </c>
      <c r="F14" s="139">
        <f>VLOOKUP($B14,Fundaciones!$A$6:$H$54,7,FALSE)</f>
        <v>21588.662299521533</v>
      </c>
      <c r="G14" s="139">
        <f>Fundaciones!G21+Fundaciones!G22+Fundaciones!G23+Fundaciones!G24</f>
        <v>14117.769753465494</v>
      </c>
      <c r="H14" s="139">
        <f>Fundaciones!G26</f>
        <v>7155.9551272072695</v>
      </c>
      <c r="I14" s="139">
        <f>Fundaciones!G28</f>
        <v>314.93741884876903</v>
      </c>
      <c r="J14" s="240"/>
    </row>
    <row r="15" spans="1:10" ht="12.75" customHeight="1" x14ac:dyDescent="0.25">
      <c r="A15" s="144">
        <v>11</v>
      </c>
      <c r="B15" s="140" t="s">
        <v>19</v>
      </c>
      <c r="C15" s="141" t="str">
        <f>Fundaciones!$B$4</f>
        <v>2 - Fundaciones</v>
      </c>
      <c r="D15" s="142" t="str">
        <f>VLOOKUP($B15,Fundaciones!$A$6:$H$54,2,FALSE)</f>
        <v>Hº Aº vigas de fundación</v>
      </c>
      <c r="E15" s="140" t="str">
        <f>VLOOKUP($B15,Fundaciones!$A$6:$H$54,8,FALSE)</f>
        <v>m3</v>
      </c>
      <c r="F15" s="143">
        <f>VLOOKUP($B15,Fundaciones!$A$6:$H$54,7,FALSE)</f>
        <v>27082.963032403364</v>
      </c>
      <c r="G15" s="143">
        <f>Fundaciones!G34+Fundaciones!G35+Fundaciones!G36+Fundaciones!G37</f>
        <v>16946.12641934854</v>
      </c>
      <c r="H15" s="143">
        <f>Fundaciones!G39</f>
        <v>9821.8991942060566</v>
      </c>
      <c r="I15" s="143">
        <f>Fundaciones!G41</f>
        <v>314.93741884876903</v>
      </c>
      <c r="J15" s="240"/>
    </row>
    <row r="16" spans="1:10" ht="12.75" customHeight="1" x14ac:dyDescent="0.25">
      <c r="A16" s="144">
        <v>12</v>
      </c>
      <c r="B16" s="136" t="s">
        <v>18</v>
      </c>
      <c r="C16" s="137" t="str">
        <f>Fundaciones!$B$4</f>
        <v>2 - Fundaciones</v>
      </c>
      <c r="D16" s="138" t="str">
        <f>VLOOKUP($B16,Fundaciones!$A$6:$H$54,2,FALSE)</f>
        <v>Hº Aº platea de fundación</v>
      </c>
      <c r="E16" s="136" t="str">
        <f>VLOOKUP($B16,Fundaciones!$A$6:$H$54,8,FALSE)</f>
        <v>m3</v>
      </c>
      <c r="F16" s="139">
        <f>VLOOKUP($B16,Fundaciones!$A$6:$H$54,7,FALSE)</f>
        <v>27527.840453498506</v>
      </c>
      <c r="G16" s="139">
        <f>Fundaciones!G47+Fundaciones!G48+Fundaciones!G49+Fundaciones!G50</f>
        <v>18636.28034542338</v>
      </c>
      <c r="H16" s="139">
        <f>Fundaciones!G52</f>
        <v>8576.6226892263603</v>
      </c>
      <c r="I16" s="139">
        <f>Fundaciones!G54</f>
        <v>314.93741884876903</v>
      </c>
      <c r="J16" s="240"/>
    </row>
    <row r="17" spans="1:10" ht="12.75" customHeight="1" x14ac:dyDescent="0.25">
      <c r="A17" s="144">
        <v>13</v>
      </c>
      <c r="B17" s="140" t="s">
        <v>17</v>
      </c>
      <c r="C17" s="141" t="str">
        <f>'Estruc. Resistente'!$B$4</f>
        <v>3 - Estructura Resistente</v>
      </c>
      <c r="D17" s="142" t="str">
        <f>VLOOKUP($B17,'Estruc. Resistente'!$A$6:$H$146,2,FALSE)</f>
        <v xml:space="preserve">Estructura de Hº Aº </v>
      </c>
      <c r="E17" s="140" t="str">
        <f>VLOOKUP($B17,'Estruc. Resistente'!$A$6:$H$146,8,FALSE)</f>
        <v>m3</v>
      </c>
      <c r="F17" s="143">
        <f>VLOOKUP($B17,'Estruc. Resistente'!$A$6:$H$146,7,FALSE)</f>
        <v>44420.132350205618</v>
      </c>
      <c r="G17" s="143">
        <f>'Estruc. Resistente'!G9+'Estruc. Resistente'!G10+'Estruc. Resistente'!G11+'Estruc. Resistente'!G12+'Estruc. Resistente'!G13</f>
        <v>30628.714213764317</v>
      </c>
      <c r="H17" s="143">
        <f>'Estruc. Resistente'!G15</f>
        <v>13505.111392033328</v>
      </c>
      <c r="I17" s="143">
        <f>'Estruc. Resistente'!G17</f>
        <v>286.30674440797185</v>
      </c>
      <c r="J17" s="240"/>
    </row>
    <row r="18" spans="1:10" ht="12.75" customHeight="1" x14ac:dyDescent="0.25">
      <c r="A18" s="144">
        <v>14</v>
      </c>
      <c r="B18" s="136" t="s">
        <v>16</v>
      </c>
      <c r="C18" s="137" t="str">
        <f>'Estruc. Resistente'!$B$4</f>
        <v>3 - Estructura Resistente</v>
      </c>
      <c r="D18" s="138" t="str">
        <f>VLOOKUP($B18,'Estruc. Resistente'!$A$6:$H$146,2,FALSE)</f>
        <v>Estr. de Hº Aº Columna resistente</v>
      </c>
      <c r="E18" s="136" t="str">
        <f>VLOOKUP($B18,'Estruc. Resistente'!$A$6:$H$146,8,FALSE)</f>
        <v>m3</v>
      </c>
      <c r="F18" s="139">
        <f>VLOOKUP($B18,'Estruc. Resistente'!$A$6:$H$146,7,FALSE)</f>
        <v>42018.76304157047</v>
      </c>
      <c r="G18" s="139">
        <f>'Estruc. Resistente'!G23+'Estruc. Resistente'!G24+'Estruc. Resistente'!G25+'Estruc. Resistente'!G26+'Estruc. Resistente'!G27</f>
        <v>28665.822547727654</v>
      </c>
      <c r="H18" s="139">
        <f>'Estruc. Resistente'!G29</f>
        <v>13066.633749434843</v>
      </c>
      <c r="I18" s="139">
        <f>'Estruc. Resistente'!G31</f>
        <v>286.30674440797185</v>
      </c>
      <c r="J18" s="240"/>
    </row>
    <row r="19" spans="1:10" ht="12.75" customHeight="1" x14ac:dyDescent="0.25">
      <c r="A19" s="144">
        <v>15</v>
      </c>
      <c r="B19" s="140" t="s">
        <v>15</v>
      </c>
      <c r="C19" s="141" t="str">
        <f>'Estruc. Resistente'!$B$4</f>
        <v>3 - Estructura Resistente</v>
      </c>
      <c r="D19" s="142" t="str">
        <f>VLOOKUP($B19,'Estruc. Resistente'!$A$6:$H$146,2,FALSE)</f>
        <v>Estr. de Hº Aº Vigas resistentes</v>
      </c>
      <c r="E19" s="140" t="str">
        <f>VLOOKUP($B19,'Estruc. Resistente'!$A$6:$H$146,8,FALSE)</f>
        <v>m3</v>
      </c>
      <c r="F19" s="143">
        <f>VLOOKUP($B19,'Estruc. Resistente'!$A$6:$H$146,7,FALSE)</f>
        <v>39442.719303334852</v>
      </c>
      <c r="G19" s="143">
        <f>'Estruc. Resistente'!G37+'Estruc. Resistente'!G38+'Estruc. Resistente'!G39+'Estruc. Resistente'!G40+'Estruc. Resistente'!G41</f>
        <v>25967.005069564457</v>
      </c>
      <c r="H19" s="143">
        <f>'Estruc. Resistente'!G43</f>
        <v>13189.40748936242</v>
      </c>
      <c r="I19" s="143">
        <f>'Estruc. Resistente'!G45</f>
        <v>286.30674440797185</v>
      </c>
      <c r="J19" s="240"/>
    </row>
    <row r="20" spans="1:10" ht="12.75" customHeight="1" x14ac:dyDescent="0.25">
      <c r="A20" s="144">
        <v>16</v>
      </c>
      <c r="B20" s="136" t="s">
        <v>14</v>
      </c>
      <c r="C20" s="137" t="str">
        <f>'Estruc. Resistente'!$B$4</f>
        <v>3 - Estructura Resistente</v>
      </c>
      <c r="D20" s="138" t="str">
        <f>VLOOKUP($B20,'Estruc. Resistente'!$A$6:$H$146,2,FALSE)</f>
        <v>Estr. de Hº Aº Vigas y columnas encad.</v>
      </c>
      <c r="E20" s="136" t="str">
        <f>VLOOKUP($B20,'Estruc. Resistente'!$A$6:$H$146,8,FALSE)</f>
        <v>m3</v>
      </c>
      <c r="F20" s="139">
        <f>VLOOKUP($B20,'Estruc. Resistente'!$A$6:$H$146,7,FALSE)</f>
        <v>41974.391164027656</v>
      </c>
      <c r="G20" s="139">
        <f>'Estruc. Resistente'!G51+'Estruc. Resistente'!G52+'Estruc. Resistente'!G53+'Estruc. Resistente'!G54+'Estruc. Resistente'!G55</f>
        <v>27025.392051126357</v>
      </c>
      <c r="H20" s="139">
        <f>'Estruc. Resistente'!G57</f>
        <v>14662.692368493326</v>
      </c>
      <c r="I20" s="139">
        <f>'Estruc. Resistente'!G59</f>
        <v>286.30674440797185</v>
      </c>
      <c r="J20" s="240"/>
    </row>
    <row r="21" spans="1:10" ht="12.75" customHeight="1" x14ac:dyDescent="0.25">
      <c r="A21" s="144">
        <v>17</v>
      </c>
      <c r="B21" s="140" t="s">
        <v>13</v>
      </c>
      <c r="C21" s="141" t="str">
        <f>'Estruc. Resistente'!$B$4</f>
        <v>3 - Estructura Resistente</v>
      </c>
      <c r="D21" s="142" t="str">
        <f>VLOOKUP($B21,'Estruc. Resistente'!$A$6:$H$146,2,FALSE)</f>
        <v>Estr. de Hº Aº Losa maciza e = 10 cm</v>
      </c>
      <c r="E21" s="140" t="str">
        <f>VLOOKUP($B21,'Estruc. Resistente'!$A$6:$H$146,8,FALSE)</f>
        <v>m3</v>
      </c>
      <c r="F21" s="143">
        <f>VLOOKUP($B21,'Estruc. Resistente'!$A$6:$H$146,7,FALSE)</f>
        <v>31455.558488215425</v>
      </c>
      <c r="G21" s="143">
        <f>'Estruc. Resistente'!G65+'Estruc. Resistente'!G66+'Estruc. Resistente'!G67+'Estruc. Resistente'!G68+'Estruc. Resistente'!G69</f>
        <v>20575.631898628064</v>
      </c>
      <c r="H21" s="143">
        <f>'Estruc. Resistente'!G71</f>
        <v>10593.61984517939</v>
      </c>
      <c r="I21" s="143">
        <f>'Estruc. Resistente'!G73</f>
        <v>286.30674440797185</v>
      </c>
      <c r="J21" s="240"/>
    </row>
    <row r="22" spans="1:10" ht="12.75" customHeight="1" x14ac:dyDescent="0.25">
      <c r="A22" s="144">
        <v>18</v>
      </c>
      <c r="B22" s="136" t="s">
        <v>12</v>
      </c>
      <c r="C22" s="137" t="str">
        <f>'Estruc. Resistente'!$B$4</f>
        <v>3 - Estructura Resistente</v>
      </c>
      <c r="D22" s="138" t="str">
        <f>VLOOKUP($B22,'Estruc. Resistente'!$A$6:$H$146,2,FALSE)</f>
        <v>Estr. de Hº Aº Losa cerám. aliv. c/viguetas</v>
      </c>
      <c r="E22" s="136" t="str">
        <f>VLOOKUP($B22,'Estruc. Resistente'!$A$6:$H$146,8,FALSE)</f>
        <v>m2</v>
      </c>
      <c r="F22" s="139">
        <f>VLOOKUP($B22,'Estruc. Resistente'!$A$6:$H$146,7,FALSE)</f>
        <v>3935.4997071116627</v>
      </c>
      <c r="G22" s="139">
        <f>'Estruc. Resistente'!G79+'Estruc. Resistente'!G80+'Estruc. Resistente'!G81+'Estruc. Resistente'!G82+'Estruc. Resistente'!G83+'Estruc. Resistente'!G84+'Estruc. Resistente'!G85</f>
        <v>2335.3651615978965</v>
      </c>
      <c r="H22" s="139">
        <f>'Estruc. Resistente'!G87</f>
        <v>1571.5038710729693</v>
      </c>
      <c r="I22" s="139">
        <f>'Estruc. Resistente'!G89</f>
        <v>28.630674440797183</v>
      </c>
      <c r="J22" s="240"/>
    </row>
    <row r="23" spans="1:10" ht="12.75" customHeight="1" x14ac:dyDescent="0.25">
      <c r="A23" s="144">
        <v>19</v>
      </c>
      <c r="B23" s="140" t="s">
        <v>11</v>
      </c>
      <c r="C23" s="141" t="str">
        <f>'Estruc. Resistente'!$B$4</f>
        <v>3 - Estructura Resistente</v>
      </c>
      <c r="D23" s="142" t="str">
        <f>VLOOKUP($B23,'Estruc. Resistente'!$A$6:$H$146,2,FALSE)</f>
        <v xml:space="preserve"> Hº Aº Losa maciza c/encofr. metálico</v>
      </c>
      <c r="E23" s="140" t="str">
        <f>VLOOKUP($B23,'Estruc. Resistente'!$A$6:$H$146,8,FALSE)</f>
        <v>m3</v>
      </c>
      <c r="F23" s="143">
        <f>VLOOKUP($B23,'Estruc. Resistente'!$A$6:$H$146,7,FALSE)</f>
        <v>33087.545190183184</v>
      </c>
      <c r="G23" s="143">
        <f>'Estruc. Resistente'!G95+'Estruc. Resistente'!G96+'Estruc. Resistente'!G97+'Estruc. Resistente'!G98+'Estruc. Resistente'!G99+'Estruc. Resistente'!G100</f>
        <v>22277.775023411581</v>
      </c>
      <c r="H23" s="143">
        <f>'Estruc. Resistente'!G102</f>
        <v>10523.463422363633</v>
      </c>
      <c r="I23" s="143">
        <f>'Estruc. Resistente'!G104</f>
        <v>286.30674440797185</v>
      </c>
      <c r="J23" s="240"/>
    </row>
    <row r="24" spans="1:10" ht="12.75" customHeight="1" x14ac:dyDescent="0.25">
      <c r="A24" s="144">
        <v>20</v>
      </c>
      <c r="B24" s="136" t="s">
        <v>10</v>
      </c>
      <c r="C24" s="137" t="str">
        <f>'Estruc. Resistente'!$B$4</f>
        <v>3 - Estructura Resistente</v>
      </c>
      <c r="D24" s="138" t="str">
        <f>VLOOKUP($B24,'Estruc. Resistente'!$A$6:$H$146,2,FALSE)</f>
        <v>Estr. de Hº Aº losa maciza e = 15 cm Hº visto</v>
      </c>
      <c r="E24" s="136" t="str">
        <f>VLOOKUP($B24,'Estruc. Resistente'!$A$6:$H$146,8,FALSE)</f>
        <v>m3</v>
      </c>
      <c r="F24" s="139">
        <f>VLOOKUP($B24,'Estruc. Resistente'!$A$6:$H$146,7,FALSE)</f>
        <v>37369.730486804932</v>
      </c>
      <c r="G24" s="139">
        <f>'Estruc. Resistente'!G110+'Estruc. Resistente'!G111+'Estruc. Resistente'!G112+'Estruc. Resistente'!G113+'Estruc. Resistente'!G114</f>
        <v>26489.803897217567</v>
      </c>
      <c r="H24" s="139">
        <f>'Estruc. Resistente'!G116</f>
        <v>10593.61984517939</v>
      </c>
      <c r="I24" s="139">
        <f>'Estruc. Resistente'!G118</f>
        <v>286.30674440797185</v>
      </c>
      <c r="J24" s="240"/>
    </row>
    <row r="25" spans="1:10" ht="12.75" customHeight="1" x14ac:dyDescent="0.25">
      <c r="A25" s="144">
        <v>21</v>
      </c>
      <c r="B25" s="140" t="s">
        <v>9</v>
      </c>
      <c r="C25" s="141" t="str">
        <f>'Estruc. Resistente'!$B$4</f>
        <v>3 - Estructura Resistente</v>
      </c>
      <c r="D25" s="142" t="str">
        <f>VLOOKUP($B25,'Estruc. Resistente'!$A$6:$H$146,2,FALSE)</f>
        <v>Estr. de Hº Aº Vigas resist. Hº visto</v>
      </c>
      <c r="E25" s="140" t="str">
        <f>VLOOKUP($B25,'Estruc. Resistente'!$A$6:$H$146,8,FALSE)</f>
        <v>m3</v>
      </c>
      <c r="F25" s="143">
        <f>VLOOKUP($B25,'Estruc. Resistente'!$A$6:$H$146,7,FALSE)</f>
        <v>41502.425107322379</v>
      </c>
      <c r="G25" s="143">
        <f>'Estruc. Resistente'!G124+'Estruc. Resistente'!G125+'Estruc. Resistente'!G126+'Estruc. Resistente'!G127+'Estruc. Resistente'!G128</f>
        <v>28026.710873551983</v>
      </c>
      <c r="H25" s="143">
        <f>'Estruc. Resistente'!G130</f>
        <v>13189.40748936242</v>
      </c>
      <c r="I25" s="143">
        <f>'Estruc. Resistente'!G132</f>
        <v>286.30674440797185</v>
      </c>
      <c r="J25" s="240"/>
    </row>
    <row r="26" spans="1:10" ht="12.75" customHeight="1" x14ac:dyDescent="0.25">
      <c r="A26" s="144">
        <v>22</v>
      </c>
      <c r="B26" s="136" t="s">
        <v>8</v>
      </c>
      <c r="C26" s="137" t="str">
        <f>'Estruc. Resistente'!$B$4</f>
        <v>3 - Estructura Resistente</v>
      </c>
      <c r="D26" s="138" t="str">
        <f>VLOOKUP($B26,'Estruc. Resistente'!$A$6:$H$146,2,FALSE)</f>
        <v>Estr. de Hº Aº Columna resist. Hº visto</v>
      </c>
      <c r="E26" s="136" t="str">
        <f>VLOOKUP($B26,'Estruc. Resistente'!$A$6:$H$146,8,FALSE)</f>
        <v>m3</v>
      </c>
      <c r="F26" s="139">
        <f>VLOOKUP($B26,'Estruc. Resistente'!$A$6:$H$146,7,FALSE)</f>
        <v>50527.088618595692</v>
      </c>
      <c r="G26" s="139">
        <f>'Estruc. Resistente'!G138+'Estruc. Resistente'!G139+'Estruc. Resistente'!G140+'Estruc. Resistente'!G141+'Estruc. Resistente'!G142</f>
        <v>37174.148124752879</v>
      </c>
      <c r="H26" s="139">
        <f>'Estruc. Resistente'!G144</f>
        <v>13066.633749434843</v>
      </c>
      <c r="I26" s="139">
        <f>'Estruc. Resistente'!G146</f>
        <v>286.30674440797185</v>
      </c>
      <c r="J26" s="240"/>
    </row>
    <row r="27" spans="1:10" ht="12.75" customHeight="1" x14ac:dyDescent="0.25">
      <c r="A27" s="144">
        <v>23</v>
      </c>
      <c r="B27" s="140" t="s">
        <v>940</v>
      </c>
      <c r="C27" s="141" t="str">
        <f>'Cerramientos Ext. e Int.'!$B$4</f>
        <v>4 - Cerramientos Exteriores e Interiores</v>
      </c>
      <c r="D27" s="142" t="str">
        <f>VLOOKUP($B27,'Cerramientos Ext. e Int.'!$A$6:$H$138,2,FALSE)</f>
        <v xml:space="preserve">Mampostería de ladrillo común 0.15 </v>
      </c>
      <c r="E27" s="140" t="str">
        <f>VLOOKUP($B27,'Cerramientos Ext. e Int.'!$A$6:$H$138,8,FALSE)</f>
        <v>m2</v>
      </c>
      <c r="F27" s="143">
        <f>VLOOKUP($B27,'Cerramientos Ext. e Int.'!$A$6:$H$138,7,FALSE)</f>
        <v>1602.9655197622944</v>
      </c>
      <c r="G27" s="143">
        <f>'Cerramientos Ext. e Int.'!G9+'Cerramientos Ext. e Int.'!G10+'Cerramientos Ext. e Int.'!G11+'Cerramientos Ext. e Int.'!G12</f>
        <v>993.39367537769647</v>
      </c>
      <c r="H27" s="143">
        <f>'Cerramientos Ext. e Int.'!G14</f>
        <v>599.83741507472701</v>
      </c>
      <c r="I27" s="143">
        <f>'Cerramientos Ext. e Int.'!G16</f>
        <v>9.7344293098710413</v>
      </c>
      <c r="J27" s="240"/>
    </row>
    <row r="28" spans="1:10" ht="12.75" customHeight="1" x14ac:dyDescent="0.25">
      <c r="A28" s="144">
        <v>24</v>
      </c>
      <c r="B28" s="136" t="s">
        <v>941</v>
      </c>
      <c r="C28" s="137" t="str">
        <f>'Cerramientos Ext. e Int.'!$B$4</f>
        <v>4 - Cerramientos Exteriores e Interiores</v>
      </c>
      <c r="D28" s="138" t="str">
        <f>VLOOKUP($B28,'Cerramientos Ext. e Int.'!$A$6:$H$138,2,FALSE)</f>
        <v>Mampostería de ladrillo común 0.30</v>
      </c>
      <c r="E28" s="136" t="str">
        <f>VLOOKUP($B28,'Cerramientos Ext. e Int.'!$A$6:$H$138,8,FALSE)</f>
        <v>m3</v>
      </c>
      <c r="F28" s="139">
        <f>VLOOKUP($B28,'Cerramientos Ext. e Int.'!$A$6:$H$138,7,FALSE)</f>
        <v>11479.855326980021</v>
      </c>
      <c r="G28" s="139">
        <f>'Cerramientos Ext. e Int.'!G22+'Cerramientos Ext. e Int.'!G23+'Cerramientos Ext. e Int.'!G24+'Cerramientos Ext. e Int.'!G25</f>
        <v>7461.4703678620981</v>
      </c>
      <c r="H28" s="139">
        <f>'Cerramientos Ext. e Int.'!G27</f>
        <v>3998.9161004981802</v>
      </c>
      <c r="I28" s="139">
        <f>'Cerramientos Ext. e Int.'!G29</f>
        <v>19.468858619742083</v>
      </c>
      <c r="J28" s="240"/>
    </row>
    <row r="29" spans="1:10" ht="12.75" customHeight="1" x14ac:dyDescent="0.25">
      <c r="A29" s="144">
        <v>25</v>
      </c>
      <c r="B29" s="140" t="s">
        <v>942</v>
      </c>
      <c r="C29" s="141" t="str">
        <f>'Cerramientos Ext. e Int.'!$B$4</f>
        <v>4 - Cerramientos Exteriores e Interiores</v>
      </c>
      <c r="D29" s="142" t="str">
        <f>VLOOKUP($B29,'Cerramientos Ext. e Int.'!$A$6:$H$138,2,FALSE)</f>
        <v>Mampostería de ladrillo común a la vista</v>
      </c>
      <c r="E29" s="140" t="str">
        <f>VLOOKUP($B29,'Cerramientos Ext. e Int.'!$A$6:$H$138,8,FALSE)</f>
        <v>m3</v>
      </c>
      <c r="F29" s="143">
        <f>VLOOKUP($B29,'Cerramientos Ext. e Int.'!$A$6:$H$138,7,FALSE)</f>
        <v>12368.673198119601</v>
      </c>
      <c r="G29" s="143">
        <f>'Cerramientos Ext. e Int.'!G35+'Cerramientos Ext. e Int.'!G36+'Cerramientos Ext. e Int.'!G37+'Cerramientos Ext. e Int.'!G38</f>
        <v>7564.5363034651937</v>
      </c>
      <c r="H29" s="143">
        <f>'Cerramientos Ext. e Int.'!G40</f>
        <v>4784.6680360346654</v>
      </c>
      <c r="I29" s="143">
        <f>'Cerramientos Ext. e Int.'!G42</f>
        <v>19.468858619742083</v>
      </c>
      <c r="J29" s="240"/>
    </row>
    <row r="30" spans="1:10" ht="12.75" customHeight="1" x14ac:dyDescent="0.25">
      <c r="A30" s="144">
        <v>26</v>
      </c>
      <c r="B30" s="136" t="s">
        <v>943</v>
      </c>
      <c r="C30" s="137" t="str">
        <f>'Cerramientos Ext. e Int.'!$B$4</f>
        <v>4 - Cerramientos Exteriores e Interiores</v>
      </c>
      <c r="D30" s="138" t="str">
        <f>VLOOKUP($B30,'Cerramientos Ext. e Int.'!$A$6:$H$138,2,FALSE)</f>
        <v>Mampostería de ladrillo Cer.  8 x 18 x 30</v>
      </c>
      <c r="E30" s="136" t="str">
        <f>VLOOKUP($B30,'Cerramientos Ext. e Int.'!$A$6:$H$138,8,FALSE)</f>
        <v>m2</v>
      </c>
      <c r="F30" s="139">
        <f>VLOOKUP($B30,'Cerramientos Ext. e Int.'!$A$6:$H$138,7,FALSE)</f>
        <v>990.86026104967516</v>
      </c>
      <c r="G30" s="139">
        <f>'Cerramientos Ext. e Int.'!G48+'Cerramientos Ext. e Int.'!G49+'Cerramientos Ext. e Int.'!G50+'Cerramientos Ext. e Int.'!G51+'Cerramientos Ext. e Int.'!G52</f>
        <v>599.27380067484921</v>
      </c>
      <c r="H30" s="139">
        <f>'Cerramientos Ext. e Int.'!G54</f>
        <v>385.86032548666657</v>
      </c>
      <c r="I30" s="139">
        <f>'Cerramientos Ext. e Int.'!G56</f>
        <v>5.7261348881594367</v>
      </c>
      <c r="J30" s="240"/>
    </row>
    <row r="31" spans="1:10" ht="12.75" customHeight="1" x14ac:dyDescent="0.25">
      <c r="A31" s="144">
        <v>27</v>
      </c>
      <c r="B31" s="140" t="s">
        <v>944</v>
      </c>
      <c r="C31" s="141" t="str">
        <f>'Cerramientos Ext. e Int.'!$B$4</f>
        <v>4 - Cerramientos Exteriores e Interiores</v>
      </c>
      <c r="D31" s="142" t="str">
        <f>VLOOKUP($B31,'Cerramientos Ext. e Int.'!$A$6:$H$138,2,FALSE)</f>
        <v>Mampostería de ladrillo Cer.  12 x 18 x 30</v>
      </c>
      <c r="E31" s="140" t="str">
        <f>VLOOKUP($B31,'Cerramientos Ext. e Int.'!$A$6:$H$138,8,FALSE)</f>
        <v>m2</v>
      </c>
      <c r="F31" s="143">
        <f>VLOOKUP($B31,'Cerramientos Ext. e Int.'!$A$6:$H$138,7,FALSE)</f>
        <v>1231.6537718612396</v>
      </c>
      <c r="G31" s="143">
        <f>'Cerramientos Ext. e Int.'!G62+'Cerramientos Ext. e Int.'!G63+'Cerramientos Ext. e Int.'!G64+'Cerramientos Ext. e Int.'!G65</f>
        <v>749.50871552263686</v>
      </c>
      <c r="H31" s="143">
        <f>'Cerramientos Ext. e Int.'!G67</f>
        <v>473.55585400636346</v>
      </c>
      <c r="I31" s="143">
        <f>'Cerramientos Ext. e Int.'!G69</f>
        <v>8.5892023322391555</v>
      </c>
      <c r="J31" s="240"/>
    </row>
    <row r="32" spans="1:10" ht="12.75" customHeight="1" x14ac:dyDescent="0.25">
      <c r="A32" s="144">
        <v>28</v>
      </c>
      <c r="B32" s="136" t="s">
        <v>945</v>
      </c>
      <c r="C32" s="137" t="str">
        <f>'Cerramientos Ext. e Int.'!$B$4</f>
        <v>4 - Cerramientos Exteriores e Interiores</v>
      </c>
      <c r="D32" s="138" t="str">
        <f>VLOOKUP($B32,'Cerramientos Ext. e Int.'!$A$6:$H$138,2,FALSE)</f>
        <v>Mampostería de ladrillo Cer.  18 x 18 x 30</v>
      </c>
      <c r="E32" s="136" t="str">
        <f>VLOOKUP($B32,'Cerramientos Ext. e Int.'!$A$6:$H$138,8,FALSE)</f>
        <v>m2</v>
      </c>
      <c r="F32" s="139">
        <f>VLOOKUP($B32,'Cerramientos Ext. e Int.'!$A$6:$H$138,7,FALSE)</f>
        <v>1535.7988133121114</v>
      </c>
      <c r="G32" s="139">
        <f>'Cerramientos Ext. e Int.'!G75+'Cerramientos Ext. e Int.'!G76+'Cerramientos Ext. e Int.'!G77+'Cerramientos Ext. e Int.'!G78</f>
        <v>998.17337241761095</v>
      </c>
      <c r="H32" s="139">
        <f>'Cerramientos Ext. e Int.'!G80</f>
        <v>526.17317111818159</v>
      </c>
      <c r="I32" s="139">
        <f>'Cerramientos Ext. e Int.'!G82</f>
        <v>11.452269776318873</v>
      </c>
      <c r="J32" s="240"/>
    </row>
    <row r="33" spans="1:10" ht="12.75" customHeight="1" x14ac:dyDescent="0.25">
      <c r="A33" s="144">
        <v>29</v>
      </c>
      <c r="B33" s="140" t="s">
        <v>946</v>
      </c>
      <c r="C33" s="141" t="str">
        <f>'Cerramientos Ext. e Int.'!$B$4</f>
        <v>4 - Cerramientos Exteriores e Interiores</v>
      </c>
      <c r="D33" s="142" t="str">
        <f>VLOOKUP($B33,'Cerramientos Ext. e Int.'!$A$6:$H$138,2,FALSE)</f>
        <v>Mampostería de ladrillo Cerr. Portante</v>
      </c>
      <c r="E33" s="140" t="str">
        <f>VLOOKUP($B33,'Cerramientos Ext. e Int.'!$A$6:$H$138,8,FALSE)</f>
        <v>m2</v>
      </c>
      <c r="F33" s="143">
        <f>VLOOKUP($B33,'Cerramientos Ext. e Int.'!$A$6:$H$138,7,FALSE)</f>
        <v>1234.291169146818</v>
      </c>
      <c r="G33" s="143">
        <f>'Cerramientos Ext. e Int.'!G88+'Cerramientos Ext. e Int.'!G89+'Cerramientos Ext. e Int.'!G90+'Cerramientos Ext. e Int.'!G91</f>
        <v>696.66572825231754</v>
      </c>
      <c r="H33" s="143">
        <f>'Cerramientos Ext. e Int.'!G93</f>
        <v>526.17317111818159</v>
      </c>
      <c r="I33" s="143">
        <f>'Cerramientos Ext. e Int.'!G95</f>
        <v>11.452269776318873</v>
      </c>
      <c r="J33" s="240"/>
    </row>
    <row r="34" spans="1:10" ht="12.75" customHeight="1" x14ac:dyDescent="0.25">
      <c r="A34" s="144">
        <v>30</v>
      </c>
      <c r="B34" s="136" t="s">
        <v>1849</v>
      </c>
      <c r="C34" s="137" t="str">
        <f>'Cerramientos Ext. e Int.'!$B$4</f>
        <v>4 - Cerramientos Exteriores e Interiores</v>
      </c>
      <c r="D34" s="138" t="str">
        <f>VLOOKUP($B34,'Cerramientos Ext. e Int.'!$A$6:$H$138,2,FALSE)</f>
        <v>Muro bloque de Hº 19 x 19 x 40</v>
      </c>
      <c r="E34" s="136" t="str">
        <f>VLOOKUP($B34,'Cerramientos Ext. e Int.'!$A$6:$H$138,8,FALSE)</f>
        <v>m2</v>
      </c>
      <c r="F34" s="139">
        <f>VLOOKUP($B34,'Cerramientos Ext. e Int.'!$A$6:$H$138,7,FALSE)</f>
        <v>1717.7083974899758</v>
      </c>
      <c r="G34" s="139">
        <f>'Cerramientos Ext. e Int.'!G101+'Cerramientos Ext. e Int.'!G102+'Cerramientos Ext. e Int.'!G103+'Cerramientos Ext. e Int.'!G104</f>
        <v>1067.4268878888406</v>
      </c>
      <c r="H34" s="139">
        <f>'Cerramientos Ext. e Int.'!G106</f>
        <v>491.09495971030282</v>
      </c>
      <c r="I34" s="139">
        <f>'Cerramientos Ext. e Int.'!G108</f>
        <v>159.18654989083234</v>
      </c>
      <c r="J34" s="240"/>
    </row>
    <row r="35" spans="1:10" ht="12.75" customHeight="1" x14ac:dyDescent="0.25">
      <c r="A35" s="144">
        <v>31</v>
      </c>
      <c r="B35" s="140" t="s">
        <v>947</v>
      </c>
      <c r="C35" s="141" t="str">
        <f>'Cerramientos Ext. e Int.'!$B$4</f>
        <v>4 - Cerramientos Exteriores e Interiores</v>
      </c>
      <c r="D35" s="142" t="str">
        <f>VLOOKUP($B35,'Cerramientos Ext. e Int.'!$A$6:$H$138,2,FALSE)</f>
        <v>Mamp. de ladr. común visto c/armad. p/Escuela</v>
      </c>
      <c r="E35" s="140" t="str">
        <f>VLOOKUP($B35,'Cerramientos Ext. e Int.'!$A$6:$H$138,8,FALSE)</f>
        <v>m3</v>
      </c>
      <c r="F35" s="143">
        <f>VLOOKUP($B35,'Cerramientos Ext. e Int.'!$A$6:$H$138,7,FALSE)</f>
        <v>13809.657625882426</v>
      </c>
      <c r="G35" s="143">
        <f>'Cerramientos Ext. e Int.'!G114+'Cerramientos Ext. e Int.'!G115+'Cerramientos Ext. e Int.'!G116+'Cerramientos Ext. e Int.'!G117+'Cerramientos Ext. e Int.'!G118</f>
        <v>8303.9565030704434</v>
      </c>
      <c r="H35" s="143">
        <f>'Cerramientos Ext. e Int.'!G120</f>
        <v>5486.2322641922401</v>
      </c>
      <c r="I35" s="143">
        <f>'Cerramientos Ext. e Int.'!G122</f>
        <v>19.468858619742083</v>
      </c>
      <c r="J35" s="240"/>
    </row>
    <row r="36" spans="1:10" ht="12.75" customHeight="1" x14ac:dyDescent="0.25">
      <c r="A36" s="144">
        <v>32</v>
      </c>
      <c r="B36" s="136" t="s">
        <v>948</v>
      </c>
      <c r="C36" s="137" t="str">
        <f>'Cerramientos Ext. e Int.'!$B$4</f>
        <v>4 - Cerramientos Exteriores e Interiores</v>
      </c>
      <c r="D36" s="138" t="str">
        <f>VLOOKUP($B36,'Cerramientos Ext. e Int.'!$A$6:$H$138,2,FALSE)</f>
        <v>Mamp. ladr. común visto c/armad y junta dilat.</v>
      </c>
      <c r="E36" s="136" t="str">
        <f>VLOOKUP($B36,'Cerramientos Ext. e Int.'!$A$6:$H$138,8,FALSE)</f>
        <v>m3</v>
      </c>
      <c r="F36" s="139">
        <f>VLOOKUP($B36,'Cerramientos Ext. e Int.'!$A$6:$H$138,7,FALSE)</f>
        <v>14118.254750452134</v>
      </c>
      <c r="G36" s="139">
        <f>'Cerramientos Ext. e Int.'!G128+'Cerramientos Ext. e Int.'!G129+'Cerramientos Ext. e Int.'!G130+'Cerramientos Ext. e Int.'!G131+'Cerramientos Ext. e Int.'!G132+'Cerramientos Ext. e Int.'!G133+'Cerramientos Ext. e Int.'!G134</f>
        <v>8612.5536276401508</v>
      </c>
      <c r="H36" s="139">
        <f>'Cerramientos Ext. e Int.'!G136</f>
        <v>5486.2322641922401</v>
      </c>
      <c r="I36" s="139">
        <f>'Cerramientos Ext. e Int.'!G138</f>
        <v>19.468858619742083</v>
      </c>
      <c r="J36" s="240"/>
    </row>
    <row r="37" spans="1:10" ht="12.75" customHeight="1" x14ac:dyDescent="0.25">
      <c r="A37" s="144">
        <v>33</v>
      </c>
      <c r="B37" s="140" t="s">
        <v>960</v>
      </c>
      <c r="C37" s="141" t="str">
        <f>Aislaciones!$B$4</f>
        <v>5 - Aislaciones</v>
      </c>
      <c r="D37" s="142" t="str">
        <f>VLOOKUP($B37,Aislaciones!$A$6:$H$17,2,FALSE)</f>
        <v>Capa aislada de concreto e hidrófugo</v>
      </c>
      <c r="E37" s="140" t="str">
        <f>VLOOKUP($B37,Aislaciones!$A$6:$H$17,8,FALSE)</f>
        <v>m2</v>
      </c>
      <c r="F37" s="143">
        <f>VLOOKUP($B37,Aislaciones!$A$6:$H$17,7,FALSE)</f>
        <v>538.13018699266797</v>
      </c>
      <c r="G37" s="143">
        <f>Aislaciones!G9+Aislaciones!G10+Aislaciones!G11+Aislaciones!G12+Aislaciones!G13</f>
        <v>318.37195525472731</v>
      </c>
      <c r="H37" s="143">
        <f>Aislaciones!G15</f>
        <v>199.94580502490899</v>
      </c>
      <c r="I37" s="143">
        <f>Aislaciones!G17</f>
        <v>19.812426713031652</v>
      </c>
      <c r="J37" s="240"/>
    </row>
    <row r="38" spans="1:10" ht="12.75" customHeight="1" x14ac:dyDescent="0.25">
      <c r="A38" s="144">
        <v>34</v>
      </c>
      <c r="B38" s="136" t="s">
        <v>963</v>
      </c>
      <c r="C38" s="137" t="str">
        <f>Revoques!$B$4</f>
        <v>6 - Revoques</v>
      </c>
      <c r="D38" s="138" t="str">
        <f>VLOOKUP($B38,Revoques!$A$6:$H$54,2,FALSE)</f>
        <v>Exteriores a la cal</v>
      </c>
      <c r="E38" s="136" t="str">
        <f>VLOOKUP($B38,Revoques!$A$6:$H$54,8,FALSE)</f>
        <v>m2</v>
      </c>
      <c r="F38" s="139">
        <f>VLOOKUP($B38,Revoques!$A$6:$H$54,7,FALSE)</f>
        <v>1014.794086072337</v>
      </c>
      <c r="G38" s="139">
        <f>Revoques!G9+Revoques!G10+Revoques!G11+Revoques!G12</f>
        <v>190.81681902664698</v>
      </c>
      <c r="H38" s="139">
        <f>Revoques!G14</f>
        <v>806.79886238121173</v>
      </c>
      <c r="I38" s="139">
        <f>Revoques!G16</f>
        <v>17.178404664478311</v>
      </c>
      <c r="J38" s="240"/>
    </row>
    <row r="39" spans="1:10" ht="12.75" customHeight="1" x14ac:dyDescent="0.25">
      <c r="A39" s="144">
        <v>35</v>
      </c>
      <c r="B39" s="140" t="s">
        <v>964</v>
      </c>
      <c r="C39" s="141" t="str">
        <f>Revoques!$B$4</f>
        <v>6 - Revoques</v>
      </c>
      <c r="D39" s="142" t="str">
        <f>VLOOKUP($B39,Revoques!$A$6:$H$54,2,FALSE)</f>
        <v>Grueso y fino a la cal inter.</v>
      </c>
      <c r="E39" s="140" t="str">
        <f>VLOOKUP($B39,Revoques!$A$6:$H$54,8,FALSE)</f>
        <v>m2</v>
      </c>
      <c r="F39" s="143">
        <f>VLOOKUP($B39,Revoques!$A$6:$H$54,7,FALSE)</f>
        <v>554.81944426349048</v>
      </c>
      <c r="G39" s="143">
        <f>Revoques!G22+Revoques!G23+Revoques!G24</f>
        <v>106.60737235513469</v>
      </c>
      <c r="H39" s="143">
        <f>Revoques!G26</f>
        <v>438.47764259848469</v>
      </c>
      <c r="I39" s="143">
        <f>Revoques!G28</f>
        <v>9.7344293098710413</v>
      </c>
      <c r="J39" s="240"/>
    </row>
    <row r="40" spans="1:10" ht="12.75" customHeight="1" x14ac:dyDescent="0.25">
      <c r="A40" s="144">
        <v>36</v>
      </c>
      <c r="B40" s="136" t="s">
        <v>965</v>
      </c>
      <c r="C40" s="137" t="str">
        <f>Revoques!$B$4</f>
        <v>6 - Revoques</v>
      </c>
      <c r="D40" s="138" t="str">
        <f>VLOOKUP($B40,Revoques!$A$6:$H$54,2,FALSE)</f>
        <v>Grueso reforzado b/revestimiento</v>
      </c>
      <c r="E40" s="136" t="str">
        <f>VLOOKUP($B40,Revoques!$A$6:$H$54,8,FALSE)</f>
        <v>m2</v>
      </c>
      <c r="F40" s="139">
        <f>VLOOKUP($B40,Revoques!$A$6:$H$54,7,FALSE)</f>
        <v>558.28105938377212</v>
      </c>
      <c r="G40" s="139">
        <f>Revoques!G34+Revoques!G35+Revoques!G36+Revoques!G37</f>
        <v>163.25891807605038</v>
      </c>
      <c r="H40" s="139">
        <f>Revoques!G39</f>
        <v>385.86032548666657</v>
      </c>
      <c r="I40" s="139">
        <f>Revoques!G41</f>
        <v>9.1618158210550984</v>
      </c>
      <c r="J40" s="240"/>
    </row>
    <row r="41" spans="1:10" ht="12.75" customHeight="1" x14ac:dyDescent="0.25">
      <c r="A41" s="144">
        <v>37</v>
      </c>
      <c r="B41" s="140" t="s">
        <v>966</v>
      </c>
      <c r="C41" s="141" t="str">
        <f>Revoques!$B$4</f>
        <v>6 - Revoques</v>
      </c>
      <c r="D41" s="142" t="str">
        <f>VLOOKUP($B41,Revoques!$A$6:$H$54,2,FALSE)</f>
        <v>Interior de yeso s/mampostería</v>
      </c>
      <c r="E41" s="140" t="str">
        <f>VLOOKUP($B41,Revoques!$A$6:$H$54,8,FALSE)</f>
        <v>m2</v>
      </c>
      <c r="F41" s="143">
        <f>VLOOKUP($B41,Revoques!$A$6:$H$54,7,FALSE)</f>
        <v>1335.1422269532154</v>
      </c>
      <c r="G41" s="143">
        <f>Revoques!G47+Revoques!G48+Revoques!G49+Revoques!G50</f>
        <v>879.48617969025224</v>
      </c>
      <c r="H41" s="143">
        <f>Revoques!G52</f>
        <v>438.47764259848469</v>
      </c>
      <c r="I41" s="143">
        <f>Revoques!G54</f>
        <v>17.178404664478311</v>
      </c>
      <c r="J41" s="240"/>
    </row>
    <row r="42" spans="1:10" ht="12.75" customHeight="1" x14ac:dyDescent="0.25">
      <c r="A42" s="144">
        <v>38</v>
      </c>
      <c r="B42" s="136" t="s">
        <v>972</v>
      </c>
      <c r="C42" s="137" t="str">
        <f>Solados!$B$4</f>
        <v>7 - Solados</v>
      </c>
      <c r="D42" s="138" t="str">
        <f>VLOOKUP($B42,Solados!$A$6:$H$111,2,FALSE)</f>
        <v>Contrapisos de cascote</v>
      </c>
      <c r="E42" s="136" t="str">
        <f>VLOOKUP($B42,Solados!$A$6:$H$111,8,FALSE)</f>
        <v>m2</v>
      </c>
      <c r="F42" s="139">
        <f>VLOOKUP($B42,Solados!$A$6:$H$111,7,FALSE)</f>
        <v>611.12159097640358</v>
      </c>
      <c r="G42" s="139">
        <f>Solados!G9+Solados!G10+Solados!G11</f>
        <v>342.6695715686144</v>
      </c>
      <c r="H42" s="139">
        <f>Solados!G13</f>
        <v>245.54747985515141</v>
      </c>
      <c r="I42" s="139">
        <f>Solados!G15</f>
        <v>22.904539552637747</v>
      </c>
      <c r="J42" s="240"/>
    </row>
    <row r="43" spans="1:10" ht="12.75" customHeight="1" x14ac:dyDescent="0.25">
      <c r="A43" s="144">
        <v>39</v>
      </c>
      <c r="B43" s="140" t="s">
        <v>973</v>
      </c>
      <c r="C43" s="141" t="str">
        <f>Solados!$B$4</f>
        <v>7 - Solados</v>
      </c>
      <c r="D43" s="142" t="str">
        <f>VLOOKUP($B43,Solados!$A$6:$H$111,2,FALSE)</f>
        <v>Contrapisos sobre losa e=5cm</v>
      </c>
      <c r="E43" s="140" t="str">
        <f>VLOOKUP($B43,Solados!$A$6:$H$111,8,FALSE)</f>
        <v>m2</v>
      </c>
      <c r="F43" s="143">
        <f>VLOOKUP($B43,Solados!$A$6:$H$111,7,FALSE)</f>
        <v>290.63907896857938</v>
      </c>
      <c r="G43" s="143">
        <f>Solados!G21+Solados!G22+Solados!G23</f>
        <v>133.14782867258594</v>
      </c>
      <c r="H43" s="143">
        <f>Solados!G25</f>
        <v>140.3128456315151</v>
      </c>
      <c r="I43" s="143">
        <f>Solados!G27</f>
        <v>17.178404664478311</v>
      </c>
      <c r="J43" s="240"/>
    </row>
    <row r="44" spans="1:10" ht="12.75" customHeight="1" x14ac:dyDescent="0.25">
      <c r="A44" s="144">
        <v>40</v>
      </c>
      <c r="B44" s="136" t="s">
        <v>974</v>
      </c>
      <c r="C44" s="137" t="str">
        <f>Solados!$B$4</f>
        <v>7 - Solados</v>
      </c>
      <c r="D44" s="138" t="str">
        <f>VLOOKUP($B44,Solados!$A$6:$H$111,2,FALSE)</f>
        <v>Mosaico granito pulido  en obra</v>
      </c>
      <c r="E44" s="136" t="str">
        <f>VLOOKUP($B44,Solados!$A$6:$H$111,8,FALSE)</f>
        <v>m2</v>
      </c>
      <c r="F44" s="139">
        <f>VLOOKUP($B44,Solados!$A$6:$H$111,7,FALSE)</f>
        <v>1849.3649583656759</v>
      </c>
      <c r="G44" s="139">
        <f>Solados!G33+Solados!G34+Solados!G35+Solados!G36</f>
        <v>871.62969913710037</v>
      </c>
      <c r="H44" s="139">
        <f>Solados!G38</f>
        <v>876.95528519696938</v>
      </c>
      <c r="I44" s="139">
        <f>Solados!G40</f>
        <v>100.77997403160609</v>
      </c>
      <c r="J44" s="240"/>
    </row>
    <row r="45" spans="1:10" ht="12.75" customHeight="1" x14ac:dyDescent="0.25">
      <c r="A45" s="144">
        <v>41</v>
      </c>
      <c r="B45" s="140" t="s">
        <v>975</v>
      </c>
      <c r="C45" s="141" t="str">
        <f>Solados!$B$4</f>
        <v>7 - Solados</v>
      </c>
      <c r="D45" s="142" t="str">
        <f>VLOOKUP($B45,Solados!$A$6:$H$111,2,FALSE)</f>
        <v>Mosaico calcáreo</v>
      </c>
      <c r="E45" s="140" t="str">
        <f>VLOOKUP($B45,Solados!$A$6:$H$111,8,FALSE)</f>
        <v>m2</v>
      </c>
      <c r="F45" s="143">
        <f>VLOOKUP($B45,Solados!$A$6:$H$111,7,FALSE)</f>
        <v>1312.3235066250536</v>
      </c>
      <c r="G45" s="143">
        <f>Solados!G46+Solados!G47+Solados!G48+Solados!G49</f>
        <v>637.43134202556689</v>
      </c>
      <c r="H45" s="143">
        <f>Solados!G51</f>
        <v>596.32959393393912</v>
      </c>
      <c r="I45" s="143">
        <f>Solados!G53</f>
        <v>78.562570665547469</v>
      </c>
      <c r="J45" s="240"/>
    </row>
    <row r="46" spans="1:10" ht="12.75" customHeight="1" x14ac:dyDescent="0.25">
      <c r="A46" s="144">
        <v>42</v>
      </c>
      <c r="B46" s="136" t="s">
        <v>976</v>
      </c>
      <c r="C46" s="137" t="str">
        <f>Solados!$B$4</f>
        <v>7 - Solados</v>
      </c>
      <c r="D46" s="138" t="str">
        <f>VLOOKUP($B46,Solados!$A$6:$H$111,2,FALSE)</f>
        <v>Piso y zócalos cerámicos esmaltado</v>
      </c>
      <c r="E46" s="136" t="str">
        <f>VLOOKUP($B46,Solados!$A$6:$H$111,8,FALSE)</f>
        <v>m2</v>
      </c>
      <c r="F46" s="139">
        <f>VLOOKUP($B46,Solados!$A$6:$H$111,7,FALSE)</f>
        <v>784.60207777783376</v>
      </c>
      <c r="G46" s="139">
        <f>Solados!G57+Solados!G58+Solados!G59</f>
        <v>385.94947603403318</v>
      </c>
      <c r="H46" s="139">
        <f>Solados!G61</f>
        <v>350.78211407878774</v>
      </c>
      <c r="I46" s="139">
        <f>Solados!G63</f>
        <v>47.870487665012888</v>
      </c>
      <c r="J46" s="240"/>
    </row>
    <row r="47" spans="1:10" ht="12.75" customHeight="1" x14ac:dyDescent="0.25">
      <c r="A47" s="144">
        <v>43</v>
      </c>
      <c r="B47" s="140" t="s">
        <v>977</v>
      </c>
      <c r="C47" s="141" t="str">
        <f>Solados!$B$4</f>
        <v>7 - Solados</v>
      </c>
      <c r="D47" s="142" t="str">
        <f>VLOOKUP($B47,Solados!$A$6:$H$111,2,FALSE)</f>
        <v>Piso y zócalo cerámico incl. carpeta</v>
      </c>
      <c r="E47" s="140" t="str">
        <f>VLOOKUP($B47,Solados!$A$6:$H$111,8,FALSE)</f>
        <v>m2</v>
      </c>
      <c r="F47" s="143">
        <f>VLOOKUP($B47,Solados!$A$6:$H$111,7,FALSE)</f>
        <v>1376.643904774473</v>
      </c>
      <c r="G47" s="143">
        <f>Solados!G69+Solados!G70+Solados!G71+Solados!G72+Solados!G73</f>
        <v>722.33155988001727</v>
      </c>
      <c r="H47" s="143">
        <f>Solados!G75</f>
        <v>631.40780534181795</v>
      </c>
      <c r="I47" s="143">
        <f>Solados!G77</f>
        <v>22.904539552637747</v>
      </c>
      <c r="J47" s="240"/>
    </row>
    <row r="48" spans="1:10" ht="12.75" customHeight="1" x14ac:dyDescent="0.25">
      <c r="A48" s="144">
        <v>44</v>
      </c>
      <c r="B48" s="136" t="s">
        <v>978</v>
      </c>
      <c r="C48" s="137" t="str">
        <f>Solados!$B$4</f>
        <v>7 - Solados</v>
      </c>
      <c r="D48" s="138" t="str">
        <f>VLOOKUP($B48,Solados!$A$6:$H$111,2,FALSE)</f>
        <v>Cemento alisado terminado a la llana</v>
      </c>
      <c r="E48" s="136" t="str">
        <f>VLOOKUP($B48,Solados!$A$6:$H$111,8,FALSE)</f>
        <v>m2</v>
      </c>
      <c r="F48" s="139">
        <f>VLOOKUP($B48,Solados!$A$6:$H$111,7,FALSE)</f>
        <v>817.36932625719646</v>
      </c>
      <c r="G48" s="139">
        <f>Solados!G83+Solados!G84</f>
        <v>368.6590351550779</v>
      </c>
      <c r="H48" s="139">
        <f>Solados!G86</f>
        <v>420.93853689454528</v>
      </c>
      <c r="I48" s="139">
        <f>Solados!G88</f>
        <v>27.77175420757327</v>
      </c>
      <c r="J48" s="240"/>
    </row>
    <row r="49" spans="1:10" ht="12.75" customHeight="1" x14ac:dyDescent="0.25">
      <c r="A49" s="144">
        <v>45</v>
      </c>
      <c r="B49" s="140" t="s">
        <v>979</v>
      </c>
      <c r="C49" s="141" t="str">
        <f>Solados!$B$4</f>
        <v>7 - Solados</v>
      </c>
      <c r="D49" s="142" t="str">
        <f>VLOOKUP($B49,Solados!$A$6:$H$111,2,FALSE)</f>
        <v>Hº Sº fratazado e = 10 cm</v>
      </c>
      <c r="E49" s="140" t="str">
        <f>VLOOKUP($B49,Solados!$A$6:$H$111,8,FALSE)</f>
        <v>m2</v>
      </c>
      <c r="F49" s="143">
        <f>VLOOKUP($B49,Solados!$A$6:$H$111,7,FALSE)</f>
        <v>1109.6196870845299</v>
      </c>
      <c r="G49" s="143">
        <f>Solados!G94+Solados!G95</f>
        <v>660.05047574918729</v>
      </c>
      <c r="H49" s="143">
        <f>Solados!G97</f>
        <v>420.93853689454528</v>
      </c>
      <c r="I49" s="143">
        <f>Solados!G99</f>
        <v>28.630674440797183</v>
      </c>
      <c r="J49" s="240"/>
    </row>
    <row r="50" spans="1:10" ht="12.75" customHeight="1" x14ac:dyDescent="0.25">
      <c r="A50" s="144">
        <v>46</v>
      </c>
      <c r="B50" s="136" t="s">
        <v>980</v>
      </c>
      <c r="C50" s="137" t="str">
        <f>Solados!$B$4</f>
        <v>7 - Solados</v>
      </c>
      <c r="D50" s="138" t="str">
        <f>VLOOKUP($B50,Solados!$A$6:$H$111,2,FALSE)</f>
        <v>Hº Aº fratazado e = 15 cm</v>
      </c>
      <c r="E50" s="136" t="str">
        <f>VLOOKUP($B50,Solados!$A$6:$H$111,8,FALSE)</f>
        <v>m2</v>
      </c>
      <c r="F50" s="139">
        <f>VLOOKUP($B50,Solados!$A$6:$H$111,7,FALSE)</f>
        <v>2159.6902873117024</v>
      </c>
      <c r="G50" s="139">
        <f>Solados!G105+Solados!G106+Solados!G107</f>
        <v>1610.6125766408829</v>
      </c>
      <c r="H50" s="139">
        <f>Solados!G109</f>
        <v>526.17317111818159</v>
      </c>
      <c r="I50" s="139">
        <f>Solados!G111</f>
        <v>22.904539552637747</v>
      </c>
      <c r="J50" s="240"/>
    </row>
    <row r="51" spans="1:10" ht="12.75" customHeight="1" x14ac:dyDescent="0.25">
      <c r="A51" s="144">
        <v>47</v>
      </c>
      <c r="B51" s="140" t="s">
        <v>991</v>
      </c>
      <c r="C51" s="141" t="str">
        <f>Techos!$B$4</f>
        <v>8 - Techos</v>
      </c>
      <c r="D51" s="142" t="str">
        <f>VLOOKUP($B51,Techos!$A$6:$H$112,2,FALSE)</f>
        <v>Inclinado teja - estruct. madera</v>
      </c>
      <c r="E51" s="140" t="str">
        <f>VLOOKUP($B51,Techos!$A$6:$H$112,8,FALSE)</f>
        <v>m2</v>
      </c>
      <c r="F51" s="143">
        <f>VLOOKUP($B51,Techos!$A$6:$H$112,7,FALSE)</f>
        <v>5658.8739053409627</v>
      </c>
      <c r="G51" s="143">
        <f>Techos!G9+Techos!G10+Techos!G11+Techos!G12+Techos!G13+Techos!G14</f>
        <v>3884.2318913186041</v>
      </c>
      <c r="H51" s="143">
        <f>Techos!G16</f>
        <v>1753.9105703939388</v>
      </c>
      <c r="I51" s="143">
        <f>Techos!G18</f>
        <v>20.731443628419193</v>
      </c>
      <c r="J51" s="240"/>
    </row>
    <row r="52" spans="1:10" ht="12.75" customHeight="1" x14ac:dyDescent="0.25">
      <c r="A52" s="144">
        <v>48</v>
      </c>
      <c r="B52" s="136" t="s">
        <v>992</v>
      </c>
      <c r="C52" s="137" t="str">
        <f>Techos!$B$4</f>
        <v>8 - Techos</v>
      </c>
      <c r="D52" s="138" t="str">
        <f>VLOOKUP($B52,Techos!$A$6:$H$112,2,FALSE)</f>
        <v>Tejas s/losa incl. aislac.</v>
      </c>
      <c r="E52" s="136" t="str">
        <f>VLOOKUP($B52,Techos!$A$6:$H$112,8,FALSE)</f>
        <v>m2</v>
      </c>
      <c r="F52" s="139">
        <f>VLOOKUP($B52,Techos!$A$6:$H$112,7,FALSE)</f>
        <v>3514.3451223636284</v>
      </c>
      <c r="G52" s="139">
        <f>Techos!G24+Techos!G25+Techos!G26+Techos!G27+Techos!G28+Techos!G29+Techos!G30</f>
        <v>2841.4744297649722</v>
      </c>
      <c r="H52" s="139">
        <f>Techos!G32</f>
        <v>631.40780534181795</v>
      </c>
      <c r="I52" s="139">
        <f>Techos!G34</f>
        <v>41.462887256838385</v>
      </c>
      <c r="J52" s="240"/>
    </row>
    <row r="53" spans="1:10" ht="12.75" customHeight="1" x14ac:dyDescent="0.25">
      <c r="A53" s="144">
        <v>49</v>
      </c>
      <c r="B53" s="140" t="s">
        <v>993</v>
      </c>
      <c r="C53" s="141" t="str">
        <f>Techos!$B$4</f>
        <v>8 - Techos</v>
      </c>
      <c r="D53" s="142" t="str">
        <f>VLOOKUP($B53,Techos!$A$6:$H$112,2,FALSE)</f>
        <v>Inclinado Fº Cº s/estructura metálica</v>
      </c>
      <c r="E53" s="140" t="str">
        <f>VLOOKUP($B53,Techos!$A$6:$H$112,8,FALSE)</f>
        <v>m2</v>
      </c>
      <c r="F53" s="143">
        <f>VLOOKUP($B53,Techos!$A$6:$H$112,7,FALSE)</f>
        <v>3031.2304247833017</v>
      </c>
      <c r="G53" s="143">
        <f>(Techos!G40+Techos!G41)</f>
        <v>1937.4211952901003</v>
      </c>
      <c r="H53" s="143">
        <f>Techos!G43</f>
        <v>1052.3463422363632</v>
      </c>
      <c r="I53" s="143">
        <f>Techos!G45</f>
        <v>41.462887256838385</v>
      </c>
      <c r="J53" s="240"/>
    </row>
    <row r="54" spans="1:10" ht="12.75" customHeight="1" x14ac:dyDescent="0.25">
      <c r="A54" s="144">
        <v>50</v>
      </c>
      <c r="B54" s="136" t="s">
        <v>994</v>
      </c>
      <c r="C54" s="137" t="str">
        <f>Techos!$B$4</f>
        <v>8 - Techos</v>
      </c>
      <c r="D54" s="138" t="str">
        <f>VLOOKUP($B54,Techos!$A$6:$H$112,2,FALSE)</f>
        <v>Inclinado Hº Gº s/estructura metálica</v>
      </c>
      <c r="E54" s="136" t="str">
        <f>VLOOKUP($B54,Techos!$A$6:$H$112,8,FALSE)</f>
        <v>m2</v>
      </c>
      <c r="F54" s="139">
        <f>VLOOKUP($B54,Techos!$A$6:$H$112,7,FALSE)</f>
        <v>3015.9340696780037</v>
      </c>
      <c r="G54" s="139">
        <f>Techos!G51+Techos!G52</f>
        <v>1922.1248401848022</v>
      </c>
      <c r="H54" s="139">
        <f>Techos!G54</f>
        <v>1052.3463422363632</v>
      </c>
      <c r="I54" s="139">
        <f>Techos!G56</f>
        <v>41.462887256838385</v>
      </c>
      <c r="J54" s="240"/>
    </row>
    <row r="55" spans="1:10" ht="12.75" customHeight="1" x14ac:dyDescent="0.25">
      <c r="A55" s="144">
        <v>51</v>
      </c>
      <c r="B55" s="140" t="s">
        <v>995</v>
      </c>
      <c r="C55" s="141" t="str">
        <f>Techos!$B$4</f>
        <v>8 - Techos</v>
      </c>
      <c r="D55" s="142" t="str">
        <f>VLOOKUP($B55,Techos!$A$6:$H$112,2,FALSE)</f>
        <v>Inclinado Hº Gº s/estructura madera</v>
      </c>
      <c r="E55" s="140" t="str">
        <f>VLOOKUP($B55,Techos!$A$6:$H$112,8,FALSE)</f>
        <v>m2</v>
      </c>
      <c r="F55" s="143">
        <f>VLOOKUP($B55,Techos!$A$6:$H$112,7,FALSE)</f>
        <v>2588.5002360528329</v>
      </c>
      <c r="G55" s="143">
        <f>Techos!G62+Techos!G63+Techos!G64</f>
        <v>1494.6910065596314</v>
      </c>
      <c r="H55" s="143">
        <f>Techos!G66</f>
        <v>1052.3463422363632</v>
      </c>
      <c r="I55" s="143">
        <f>Techos!G68</f>
        <v>41.462887256838385</v>
      </c>
      <c r="J55" s="240"/>
    </row>
    <row r="56" spans="1:10" ht="12.75" customHeight="1" x14ac:dyDescent="0.25">
      <c r="A56" s="144">
        <v>52</v>
      </c>
      <c r="B56" s="136" t="s">
        <v>996</v>
      </c>
      <c r="C56" s="137" t="str">
        <f>Techos!$B$4</f>
        <v>8 - Techos</v>
      </c>
      <c r="D56" s="138" t="str">
        <f>VLOOKUP($B56,Techos!$A$6:$H$112,2,FALSE)</f>
        <v>Plano c/aislación s/losa</v>
      </c>
      <c r="E56" s="136" t="str">
        <f>VLOOKUP($B56,Techos!$A$6:$H$112,8,FALSE)</f>
        <v>m2</v>
      </c>
      <c r="F56" s="139">
        <f>VLOOKUP($B56,Techos!$A$6:$H$112,7,FALSE)</f>
        <v>8912.7954105325389</v>
      </c>
      <c r="G56" s="139">
        <f>Techos!G74+Techos!G75+Techos!G76+Techos!G77+Techos!G78+Techos!G79+Techos!G80+Techos!G81</f>
        <v>7280.6215586910093</v>
      </c>
      <c r="H56" s="139">
        <f>Techos!G83</f>
        <v>1403.128456315151</v>
      </c>
      <c r="I56" s="139">
        <f>Techos!G85</f>
        <v>229.04539552637746</v>
      </c>
      <c r="J56" s="240"/>
    </row>
    <row r="57" spans="1:10" ht="12.75" customHeight="1" x14ac:dyDescent="0.25">
      <c r="A57" s="144">
        <v>53</v>
      </c>
      <c r="B57" s="140" t="s">
        <v>997</v>
      </c>
      <c r="C57" s="141" t="str">
        <f>Techos!$B$4</f>
        <v>8 - Techos</v>
      </c>
      <c r="D57" s="142" t="str">
        <f>VLOOKUP($B57,Techos!$A$6:$H$112,2,FALSE)</f>
        <v>Losa aliv. vigueta cerámica</v>
      </c>
      <c r="E57" s="140" t="str">
        <f>VLOOKUP($B57,Techos!$A$6:$H$112,8,FALSE)</f>
        <v>m2</v>
      </c>
      <c r="F57" s="143">
        <f>VLOOKUP($B57,Techos!$A$6:$H$112,7,FALSE)</f>
        <v>3904.8768956032382</v>
      </c>
      <c r="G57" s="143">
        <f>Techos!G91+Techos!G92+Techos!G93+Techos!G94+Techos!G95+Techos!G96+Techos!G97</f>
        <v>1975.3678638948725</v>
      </c>
      <c r="H57" s="143">
        <f>Techos!G99</f>
        <v>1883.6999526030902</v>
      </c>
      <c r="I57" s="143">
        <f>Techos!G101</f>
        <v>45.809079105275494</v>
      </c>
      <c r="J57" s="240"/>
    </row>
    <row r="58" spans="1:10" ht="12.75" customHeight="1" x14ac:dyDescent="0.25">
      <c r="A58" s="144">
        <v>54</v>
      </c>
      <c r="B58" s="136" t="s">
        <v>998</v>
      </c>
      <c r="C58" s="137" t="str">
        <f>Techos!$B$4</f>
        <v>8 - Techos</v>
      </c>
      <c r="D58" s="138" t="str">
        <f>VLOOKUP($B58,Techos!$A$6:$H$112,2,FALSE)</f>
        <v>Inclinado Policarb. s/estructura Metálica</v>
      </c>
      <c r="E58" s="136" t="str">
        <f>VLOOKUP($B58,Techos!$A$6:$H$112,8,FALSE)</f>
        <v>m2</v>
      </c>
      <c r="F58" s="139">
        <f>VLOOKUP($B58,Techos!$A$6:$H$112,7,FALSE)</f>
        <v>2777.456579544727</v>
      </c>
      <c r="G58" s="139">
        <f>Techos!G107+Techos!G108</f>
        <v>1683.6473500515253</v>
      </c>
      <c r="H58" s="139">
        <f>Techos!G110</f>
        <v>1052.3463422363632</v>
      </c>
      <c r="I58" s="139">
        <f>Techos!G112</f>
        <v>41.462887256838385</v>
      </c>
      <c r="J58" s="240"/>
    </row>
    <row r="59" spans="1:10" ht="12.75" customHeight="1" x14ac:dyDescent="0.25">
      <c r="A59" s="144">
        <v>55</v>
      </c>
      <c r="B59" s="140" t="s">
        <v>1007</v>
      </c>
      <c r="C59" s="141" t="str">
        <f>Cielorrasos!$B$4</f>
        <v>9 - Cielorrasos</v>
      </c>
      <c r="D59" s="142" t="str">
        <f>VLOOKUP($B59,Cielorrasos!$A$6:$H$79,2,FALSE)</f>
        <v>Suspendido a la cal</v>
      </c>
      <c r="E59" s="140" t="str">
        <f>VLOOKUP($B59,Cielorrasos!$A$6:$H$79,8,FALSE)</f>
        <v>m2</v>
      </c>
      <c r="F59" s="143">
        <f>VLOOKUP($B59,Cielorrasos!$A$6:$H$79,7,FALSE)</f>
        <v>1945.2078635707962</v>
      </c>
      <c r="G59" s="143">
        <f>Cielorrasos!G9+Cielorrasos!G10+Cielorrasos!G11+Cielorrasos!G12+Cielorrasos!G13+Cielorrasos!G14</f>
        <v>877.2303172329016</v>
      </c>
      <c r="H59" s="143">
        <f>Cielorrasos!G16</f>
        <v>1034.807236532424</v>
      </c>
      <c r="I59" s="143">
        <f>Cielorrasos!G18</f>
        <v>33.170309805470708</v>
      </c>
      <c r="J59" s="240"/>
    </row>
    <row r="60" spans="1:10" ht="12.75" customHeight="1" x14ac:dyDescent="0.25">
      <c r="A60" s="144">
        <v>56</v>
      </c>
      <c r="B60" s="136" t="s">
        <v>1008</v>
      </c>
      <c r="C60" s="137" t="str">
        <f>Cielorrasos!$B$4</f>
        <v>9 - Cielorrasos</v>
      </c>
      <c r="D60" s="138" t="str">
        <f>VLOOKUP($B60,Cielorrasos!$A$6:$H$79,2,FALSE)</f>
        <v>Suspendido de yeso</v>
      </c>
      <c r="E60" s="136" t="str">
        <f>VLOOKUP($B60,Cielorrasos!$A$6:$H$79,8,FALSE)</f>
        <v>m2</v>
      </c>
      <c r="F60" s="139">
        <f>VLOOKUP($B60,Cielorrasos!$A$6:$H$79,7,FALSE)</f>
        <v>2661.2242066290942</v>
      </c>
      <c r="G60" s="139">
        <f>Cielorrasos!G24+Cielorrasos!G25+Cielorrasos!G26+Cielorrasos!G27+Cielorrasos!G28+Cielorrasos!G29+Cielorrasos!G30</f>
        <v>1593.2466602911993</v>
      </c>
      <c r="H60" s="139">
        <f>Cielorrasos!G32</f>
        <v>1034.807236532424</v>
      </c>
      <c r="I60" s="139">
        <f>Cielorrasos!G34</f>
        <v>33.170309805470708</v>
      </c>
      <c r="J60" s="240"/>
    </row>
    <row r="61" spans="1:10" ht="12.75" customHeight="1" x14ac:dyDescent="0.25">
      <c r="A61" s="144">
        <v>57</v>
      </c>
      <c r="B61" s="140" t="s">
        <v>1009</v>
      </c>
      <c r="C61" s="141" t="str">
        <f>Cielorrasos!$B$4</f>
        <v>9 - Cielorrasos</v>
      </c>
      <c r="D61" s="142" t="str">
        <f>VLOOKUP($B61,Cielorrasos!$A$6:$H$79,2,FALSE)</f>
        <v>Suspendido de madera machimbrada</v>
      </c>
      <c r="E61" s="140" t="str">
        <f>VLOOKUP($B61,Cielorrasos!$A$6:$H$79,8,FALSE)</f>
        <v>m2</v>
      </c>
      <c r="F61" s="143">
        <f>VLOOKUP($B61,Cielorrasos!$A$6:$H$79,7,FALSE)</f>
        <v>2041.1082521619517</v>
      </c>
      <c r="G61" s="143">
        <f>Cielorrasos!G40</f>
        <v>1306.3737141989056</v>
      </c>
      <c r="H61" s="143">
        <f>Cielorrasos!G42</f>
        <v>701.56422815757549</v>
      </c>
      <c r="I61" s="143">
        <f>Cielorrasos!G44</f>
        <v>33.170309805470708</v>
      </c>
      <c r="J61" s="240"/>
    </row>
    <row r="62" spans="1:10" ht="12.75" customHeight="1" x14ac:dyDescent="0.25">
      <c r="A62" s="144">
        <v>58</v>
      </c>
      <c r="B62" s="136" t="s">
        <v>1010</v>
      </c>
      <c r="C62" s="137" t="str">
        <f>Cielorrasos!$B$4</f>
        <v>9 - Cielorrasos</v>
      </c>
      <c r="D62" s="138" t="str">
        <f>VLOOKUP($B62,Cielorrasos!$A$6:$H$79,2,FALSE)</f>
        <v>Suspendido tablero de yeso</v>
      </c>
      <c r="E62" s="136" t="str">
        <f>VLOOKUP($B62,Cielorrasos!$A$6:$H$79,8,FALSE)</f>
        <v>m2</v>
      </c>
      <c r="F62" s="139">
        <f>VLOOKUP($B62,Cielorrasos!$A$6:$H$79,7,FALSE)</f>
        <v>3110.2856475687859</v>
      </c>
      <c r="G62" s="139">
        <f>Cielorrasos!G50+Cielorrasos!G51</f>
        <v>2534.3570117423983</v>
      </c>
      <c r="H62" s="139">
        <f>Cielorrasos!G53</f>
        <v>526.17317111818159</v>
      </c>
      <c r="I62" s="139">
        <f>Cielorrasos!G55</f>
        <v>49.755464708206063</v>
      </c>
      <c r="J62" s="240"/>
    </row>
    <row r="63" spans="1:10" ht="12.75" customHeight="1" x14ac:dyDescent="0.25">
      <c r="A63" s="144">
        <v>59</v>
      </c>
      <c r="B63" s="140" t="s">
        <v>1011</v>
      </c>
      <c r="C63" s="141" t="str">
        <f>Cielorrasos!$B$4</f>
        <v>9 - Cielorrasos</v>
      </c>
      <c r="D63" s="142" t="str">
        <f>VLOOKUP($B63,Cielorrasos!$A$6:$H$79,2,FALSE)</f>
        <v>Aplicado grueso y fino a la cal</v>
      </c>
      <c r="E63" s="140" t="str">
        <f>VLOOKUP($B63,Cielorrasos!$A$6:$H$79,8,FALSE)</f>
        <v>m2</v>
      </c>
      <c r="F63" s="143">
        <f>VLOOKUP($B63,Cielorrasos!$A$6:$H$79,7,FALSE)</f>
        <v>865.67775923128693</v>
      </c>
      <c r="G63" s="143">
        <f>Cielorrasos!G61+Cielorrasos!G62+Cielorrasos!G63</f>
        <v>218.66510927565395</v>
      </c>
      <c r="H63" s="143">
        <f>Cielorrasos!G65</f>
        <v>638.42344762339371</v>
      </c>
      <c r="I63" s="143">
        <f>Cielorrasos!G67</f>
        <v>8.5892023322391555</v>
      </c>
      <c r="J63" s="240"/>
    </row>
    <row r="64" spans="1:10" ht="12.75" customHeight="1" x14ac:dyDescent="0.25">
      <c r="A64" s="144">
        <v>60</v>
      </c>
      <c r="B64" s="136" t="s">
        <v>1012</v>
      </c>
      <c r="C64" s="137" t="str">
        <f>Cielorrasos!$B$4</f>
        <v>9 - Cielorrasos</v>
      </c>
      <c r="D64" s="138" t="str">
        <f>VLOOKUP($B64,Cielorrasos!$A$6:$H$79,2,FALSE)</f>
        <v>Aplicado de yeso</v>
      </c>
      <c r="E64" s="136" t="str">
        <f>VLOOKUP($B64,Cielorrasos!$A$6:$H$79,8,FALSE)</f>
        <v>m2</v>
      </c>
      <c r="F64" s="139">
        <f>VLOOKUP($B64,Cielorrasos!$A$6:$H$79,7,FALSE)</f>
        <v>1480.4239335221907</v>
      </c>
      <c r="G64" s="139">
        <f>Cielorrasos!G73</f>
        <v>766.26220861066452</v>
      </c>
      <c r="H64" s="139">
        <f>Cielorrasos!G75</f>
        <v>701.56422815757549</v>
      </c>
      <c r="I64" s="139">
        <f>Cielorrasos!G77</f>
        <v>12.597496753950761</v>
      </c>
      <c r="J64" s="240"/>
    </row>
    <row r="65" spans="1:10" ht="12.75" customHeight="1" x14ac:dyDescent="0.25">
      <c r="A65" s="144">
        <v>61</v>
      </c>
      <c r="B65" s="136" t="s">
        <v>1020</v>
      </c>
      <c r="C65" s="137" t="str">
        <f>Revestimientos!$B$4</f>
        <v>10 - Revestimientos</v>
      </c>
      <c r="D65" s="138" t="str">
        <f>VLOOKUP($B65,Revestimientos!$A$6:$H$25,2,FALSE)</f>
        <v>Exterior proyectable</v>
      </c>
      <c r="E65" s="136" t="str">
        <f>VLOOKUP($B65,Revestimientos!$A$6:$H$25,8,FALSE)</f>
        <v>m2</v>
      </c>
      <c r="F65" s="139">
        <f>VLOOKUP($B65,Revestimientos!$A$6:$H$25,7,FALSE)</f>
        <v>204.43121981860287</v>
      </c>
      <c r="G65" s="139">
        <f>Revestimientos!G9</f>
        <v>93.470450706807114</v>
      </c>
      <c r="H65" s="139">
        <f>Revestimientos!G11</f>
        <v>105.23463422363632</v>
      </c>
      <c r="I65" s="139">
        <f>Revestimientos!G13</f>
        <v>5.7261348881594367</v>
      </c>
      <c r="J65" s="240"/>
    </row>
    <row r="66" spans="1:10" ht="12.75" customHeight="1" x14ac:dyDescent="0.25">
      <c r="A66" s="144">
        <v>62</v>
      </c>
      <c r="B66" s="140" t="s">
        <v>1021</v>
      </c>
      <c r="C66" s="141" t="str">
        <f>Revestimientos!$B$4</f>
        <v>10 - Revestimientos</v>
      </c>
      <c r="D66" s="142" t="str">
        <f>VLOOKUP($B66,Revestimientos!$A$6:$H$25,2,FALSE)</f>
        <v>Azulejos</v>
      </c>
      <c r="E66" s="140" t="str">
        <f>VLOOKUP($B66,Revestimientos!$A$6:$H$25,8,FALSE)</f>
        <v>m2</v>
      </c>
      <c r="F66" s="143">
        <f>VLOOKUP($B66,Revestimientos!$A$6:$H$25,7,FALSE)</f>
        <v>850.76126141526322</v>
      </c>
      <c r="G66" s="143">
        <f>Revestimientos!G19+Revestimientos!G20+Revestimientos!G21</f>
        <v>310.27275307668299</v>
      </c>
      <c r="H66" s="143">
        <f>Revestimientos!G23</f>
        <v>526.17317111818159</v>
      </c>
      <c r="I66" s="143">
        <f>Revestimientos!G25</f>
        <v>14.315337220398591</v>
      </c>
      <c r="J66" s="240"/>
    </row>
    <row r="67" spans="1:10" ht="12.75" customHeight="1" x14ac:dyDescent="0.25">
      <c r="A67" s="144">
        <v>63</v>
      </c>
      <c r="B67" s="136" t="s">
        <v>1025</v>
      </c>
      <c r="C67" s="137" t="str">
        <f>Carpintería!$B$4</f>
        <v>11 - Carpintería</v>
      </c>
      <c r="D67" s="138" t="str">
        <f>VLOOKUP($B67,Carpintería!$A$6:$H$59,2,FALSE)</f>
        <v>Metálica y Madera Vivienda Unifamiliar</v>
      </c>
      <c r="E67" s="136" t="str">
        <f>VLOOKUP($B67,Carpintería!$A$6:$H$59,8,FALSE)</f>
        <v>m2</v>
      </c>
      <c r="F67" s="139">
        <f>VLOOKUP($B67,Carpintería!$A$6:$H$59,7,FALSE)</f>
        <v>92854.790362206259</v>
      </c>
      <c r="G67" s="139">
        <f>Carpintería!G9+Carpintería!G10+Carpintería!G11+Carpintería!G12</f>
        <v>77037.296791802015</v>
      </c>
      <c r="H67" s="139">
        <f>Carpintería!G14</f>
        <v>13329.720334993934</v>
      </c>
      <c r="I67" s="139">
        <f>Carpintería!G16</f>
        <v>2487.7732354103032</v>
      </c>
      <c r="J67" s="240"/>
    </row>
    <row r="68" spans="1:10" ht="12.75" customHeight="1" x14ac:dyDescent="0.25">
      <c r="A68" s="144">
        <v>64</v>
      </c>
      <c r="B68" s="140" t="s">
        <v>1026</v>
      </c>
      <c r="C68" s="141" t="str">
        <f>Carpintería!$B$4</f>
        <v>11 - Carpintería</v>
      </c>
      <c r="D68" s="142" t="str">
        <f>VLOOKUP($B68,Carpintería!$A$6:$H$59,2,FALSE)</f>
        <v>Metálica Vivienda Unifamiliar</v>
      </c>
      <c r="E68" s="140" t="str">
        <f>VLOOKUP($B68,Carpintería!$A$6:$H$59,8,FALSE)</f>
        <v>m2</v>
      </c>
      <c r="F68" s="143">
        <f>VLOOKUP($B68,Carpintería!$A$6:$H$59,7,FALSE)</f>
        <v>47293.200730984783</v>
      </c>
      <c r="G68" s="143">
        <f>Carpintería!G22</f>
        <v>37553.811958422601</v>
      </c>
      <c r="H68" s="143">
        <f>Carpintería!G24</f>
        <v>8594.1617949302999</v>
      </c>
      <c r="I68" s="143">
        <f>Carpintería!G26</f>
        <v>1145.2269776318874</v>
      </c>
      <c r="J68" s="240"/>
    </row>
    <row r="69" spans="1:10" ht="12.75" customHeight="1" x14ac:dyDescent="0.25">
      <c r="A69" s="144">
        <v>65</v>
      </c>
      <c r="B69" s="136" t="s">
        <v>1027</v>
      </c>
      <c r="C69" s="137" t="str">
        <f>Carpintería!$B$4</f>
        <v>11 - Carpintería</v>
      </c>
      <c r="D69" s="138" t="str">
        <f>VLOOKUP($B69,Carpintería!$A$6:$H$59,2,FALSE)</f>
        <v>Madera Vivienda Unifamiliar</v>
      </c>
      <c r="E69" s="136" t="str">
        <f>VLOOKUP($B69,Carpintería!$A$6:$H$59,8,FALSE)</f>
        <v>m2</v>
      </c>
      <c r="F69" s="139">
        <f>VLOOKUP($B69,Carpintería!$A$6:$H$59,7,FALSE)</f>
        <v>44398.452191341537</v>
      </c>
      <c r="G69" s="139">
        <f>Carpintería!G32+Carpintería!G33+Carpintería!G34</f>
        <v>39033.018813580369</v>
      </c>
      <c r="H69" s="139">
        <f>Carpintería!G36</f>
        <v>4735.5585400636346</v>
      </c>
      <c r="I69" s="139">
        <f>Carpintería!G38</f>
        <v>629.87483769753806</v>
      </c>
      <c r="J69" s="240"/>
    </row>
    <row r="70" spans="1:10" ht="12.75" customHeight="1" x14ac:dyDescent="0.25">
      <c r="A70" s="144">
        <v>66</v>
      </c>
      <c r="B70" s="136" t="s">
        <v>1028</v>
      </c>
      <c r="C70" s="137" t="str">
        <f>Carpintería!$B$4</f>
        <v>11 - Carpintería</v>
      </c>
      <c r="D70" s="138" t="str">
        <f>VLOOKUP($B70,Carpintería!$A$6:$H$59,2,FALSE)</f>
        <v>Metálica por edificio</v>
      </c>
      <c r="E70" s="136" t="str">
        <f>VLOOKUP($B70,Carpintería!$A$6:$H$59,8,FALSE)</f>
        <v>m2</v>
      </c>
      <c r="F70" s="139">
        <f>VLOOKUP($B70,Carpintería!$A$6:$H$59,7,FALSE)</f>
        <v>741805.51332168875</v>
      </c>
      <c r="G70" s="139">
        <f>Carpintería!G44</f>
        <v>458792.03194128285</v>
      </c>
      <c r="H70" s="139">
        <f>Carpintería!G46</f>
        <v>238693.19734605192</v>
      </c>
      <c r="I70" s="139">
        <f>Carpintería!G48</f>
        <v>44320.284034354045</v>
      </c>
      <c r="J70" s="240"/>
    </row>
    <row r="71" spans="1:10" ht="12.75" customHeight="1" x14ac:dyDescent="0.25">
      <c r="A71" s="144">
        <v>67</v>
      </c>
      <c r="B71" s="140" t="s">
        <v>1029</v>
      </c>
      <c r="C71" s="141" t="str">
        <f>Carpintería!$B$4</f>
        <v>11 - Carpintería</v>
      </c>
      <c r="D71" s="142" t="str">
        <f>VLOOKUP($B71,Carpintería!$A$6:$H$59,2,FALSE)</f>
        <v>Madera por edificio</v>
      </c>
      <c r="E71" s="140" t="str">
        <f>VLOOKUP($B71,Carpintería!$A$6:$H$59,8,FALSE)</f>
        <v>m2</v>
      </c>
      <c r="F71" s="143">
        <f>VLOOKUP($B71,Carpintería!$A$6:$H$59,7,FALSE)</f>
        <v>407169.39355053613</v>
      </c>
      <c r="G71" s="143">
        <f>Carpintería!G54+Carpintería!G55</f>
        <v>336289.15097463335</v>
      </c>
      <c r="H71" s="143">
        <f>Carpintería!G57</f>
        <v>58798.0979618864</v>
      </c>
      <c r="I71" s="143">
        <f>Carpintería!G59</f>
        <v>12082.144614016412</v>
      </c>
      <c r="J71" s="240"/>
    </row>
    <row r="72" spans="1:10" ht="12.75" customHeight="1" x14ac:dyDescent="0.25">
      <c r="A72" s="144">
        <v>68</v>
      </c>
      <c r="B72" s="136" t="s">
        <v>1034</v>
      </c>
      <c r="C72" s="137" t="str">
        <f>'Inst. Sanitaria'!$B$6</f>
        <v>12.1 Instalación de Agua Caliente y Fría</v>
      </c>
      <c r="D72" s="138" t="str">
        <f>VLOOKUP($B72,'Inst. Sanitaria'!$A$8:$H$148,2,FALSE)</f>
        <v>Conexión agua p/vivienda unifamiliar</v>
      </c>
      <c r="E72" s="136" t="str">
        <f>VLOOKUP($B72,'Inst. Sanitaria'!$A$8:$H$148,8,FALSE)</f>
        <v>gl</v>
      </c>
      <c r="F72" s="139">
        <f>VLOOKUP($B72,'Inst. Sanitaria'!$A$8:$H$148,7,FALSE)</f>
        <v>16361.887820574735</v>
      </c>
      <c r="G72" s="139">
        <f>'Inst. Sanitaria'!G11+'Inst. Sanitaria'!G12+'Inst. Sanitaria'!G13</f>
        <v>11129.436813460898</v>
      </c>
      <c r="H72" s="139">
        <f>'Inst. Sanitaria'!G15</f>
        <v>4817.822134545454</v>
      </c>
      <c r="I72" s="139">
        <f>'Inst. Sanitaria'!G17</f>
        <v>414.62887256838388</v>
      </c>
      <c r="J72" s="240"/>
    </row>
    <row r="73" spans="1:10" ht="12.75" customHeight="1" x14ac:dyDescent="0.25">
      <c r="A73" s="144">
        <v>69</v>
      </c>
      <c r="B73" s="140" t="s">
        <v>1035</v>
      </c>
      <c r="C73" s="141" t="str">
        <f>'Inst. Sanitaria'!$B$6</f>
        <v>12.1 Instalación de Agua Caliente y Fría</v>
      </c>
      <c r="D73" s="142" t="str">
        <f>VLOOKUP($B73,'Inst. Sanitaria'!$A$8:$H$148,2,FALSE)</f>
        <v>Vivienda unifamiliar sin conexión</v>
      </c>
      <c r="E73" s="140" t="str">
        <f>VLOOKUP($B73,'Inst. Sanitaria'!$A$8:$H$148,8,FALSE)</f>
        <v>gl</v>
      </c>
      <c r="F73" s="143">
        <f>VLOOKUP($B73,'Inst. Sanitaria'!$A$8:$H$148,7,FALSE)</f>
        <v>35089.586784955958</v>
      </c>
      <c r="G73" s="143">
        <f>'Inst. Sanitaria'!G23+'Inst. Sanitaria'!G24+'Inst. Sanitaria'!G25+'Inst. Sanitaria'!G26+'Inst. Sanitaria'!G27</f>
        <v>21412.80334769798</v>
      </c>
      <c r="H73" s="143">
        <f>'Inst. Sanitaria'!G29</f>
        <v>12847.525692121211</v>
      </c>
      <c r="I73" s="143">
        <f>'Inst. Sanitaria'!G31</f>
        <v>829.25774513676777</v>
      </c>
      <c r="J73" s="240"/>
    </row>
    <row r="74" spans="1:10" ht="12.75" customHeight="1" x14ac:dyDescent="0.25">
      <c r="A74" s="144">
        <v>70</v>
      </c>
      <c r="B74" s="136" t="s">
        <v>1036</v>
      </c>
      <c r="C74" s="137" t="str">
        <f>'Inst. Sanitaria'!$B$6</f>
        <v>12.1 Instalación de Agua Caliente y Fría</v>
      </c>
      <c r="D74" s="138" t="str">
        <f>VLOOKUP($B74,'Inst. Sanitaria'!$A$8:$H$148,2,FALSE)</f>
        <v>vivienda unifamiliar con conexión</v>
      </c>
      <c r="E74" s="136" t="str">
        <f>VLOOKUP($B74,'Inst. Sanitaria'!$A$8:$H$148,8,FALSE)</f>
        <v>gl</v>
      </c>
      <c r="F74" s="139">
        <f>VLOOKUP($B74,'Inst. Sanitaria'!$A$8:$H$148,7,FALSE)</f>
        <v>51451.474605530697</v>
      </c>
      <c r="G74" s="139">
        <f>'Inst. Sanitaria'!G37+'Inst. Sanitaria'!G38+'Inst. Sanitaria'!G39+'Inst. Sanitaria'!G40+'Inst. Sanitaria'!G41+'Inst. Sanitaria'!G42+'Inst. Sanitaria'!G43+'Inst. Sanitaria'!G44</f>
        <v>32542.240161158879</v>
      </c>
      <c r="H74" s="139">
        <f>'Inst. Sanitaria'!G46</f>
        <v>17665.347826666664</v>
      </c>
      <c r="I74" s="139">
        <f>'Inst. Sanitaria'!G48</f>
        <v>1243.8866177051516</v>
      </c>
      <c r="J74" s="240"/>
    </row>
    <row r="75" spans="1:10" ht="12.75" customHeight="1" x14ac:dyDescent="0.25">
      <c r="A75" s="144">
        <v>71</v>
      </c>
      <c r="B75" s="140" t="s">
        <v>1037</v>
      </c>
      <c r="C75" s="141" t="str">
        <f>'Inst. Sanitaria'!$B$6</f>
        <v>12.1 Instalación de Agua Caliente y Fría</v>
      </c>
      <c r="D75" s="142" t="str">
        <f>VLOOKUP($B75,'Inst. Sanitaria'!$A$8:$H$148,2,FALSE)</f>
        <v>Vivienda colectiva sin conexión</v>
      </c>
      <c r="E75" s="140" t="str">
        <f>VLOOKUP($B75,'Inst. Sanitaria'!$A$8:$H$148,8,FALSE)</f>
        <v>gl</v>
      </c>
      <c r="F75" s="143">
        <f>VLOOKUP($B75,'Inst. Sanitaria'!$A$8:$H$148,7,FALSE)</f>
        <v>145068.58588373143</v>
      </c>
      <c r="G75" s="143">
        <f>'Inst. Sanitaria'!G52+'Inst. Sanitaria'!G53+'Inst. Sanitaria'!G54+'Inst. Sanitaria'!G55+'Inst. Sanitaria'!G56+'Inst. Sanitaria'!G57</f>
        <v>83643.881056140744</v>
      </c>
      <c r="H75" s="143">
        <f>'Inst. Sanitaria'!G59</f>
        <v>57970.846319096054</v>
      </c>
      <c r="I75" s="143">
        <f>'Inst. Sanitaria'!G61</f>
        <v>3453.8585084946371</v>
      </c>
      <c r="J75" s="240"/>
    </row>
    <row r="76" spans="1:10" ht="12.75" customHeight="1" x14ac:dyDescent="0.25">
      <c r="A76" s="144">
        <v>72</v>
      </c>
      <c r="B76" s="136" t="s">
        <v>1038</v>
      </c>
      <c r="C76" s="137" t="str">
        <f>'Inst. Sanitaria'!$B$64</f>
        <v>12.2 Artefactos Sanitarios y Grifería</v>
      </c>
      <c r="D76" s="138" t="str">
        <f>VLOOKUP($B76,'Inst. Sanitaria'!$A$8:$H$148,2,FALSE)</f>
        <v>Artefactos sanit. y grifer. Viv. Unifam.</v>
      </c>
      <c r="E76" s="136" t="str">
        <f>VLOOKUP($B76,'Inst. Sanitaria'!$A$8:$H$148,8,FALSE)</f>
        <v>gl</v>
      </c>
      <c r="F76" s="139">
        <f>VLOOKUP($B76,'Inst. Sanitaria'!$A$8:$H$148,7,FALSE)</f>
        <v>98936.757010458445</v>
      </c>
      <c r="G76" s="139">
        <f>'Inst. Sanitaria'!G69+'Inst. Sanitaria'!G70</f>
        <v>92486.70677501864</v>
      </c>
      <c r="H76" s="139">
        <f>'Inst. Sanitaria'!G72</f>
        <v>5620.7924903030298</v>
      </c>
      <c r="I76" s="139">
        <f>'Inst. Sanitaria'!G74</f>
        <v>829.25774513676777</v>
      </c>
      <c r="J76" s="240"/>
    </row>
    <row r="77" spans="1:10" ht="12.75" customHeight="1" x14ac:dyDescent="0.25">
      <c r="A77" s="144">
        <v>73</v>
      </c>
      <c r="B77" s="140" t="s">
        <v>1039</v>
      </c>
      <c r="C77" s="141" t="str">
        <f>'Inst. Sanitaria'!$B$64</f>
        <v>12.2 Artefactos Sanitarios y Grifería</v>
      </c>
      <c r="D77" s="142" t="str">
        <f>VLOOKUP($B77,'Inst. Sanitaria'!$A$8:$H$148,2,FALSE)</f>
        <v>Artefactos sanit. y grifer. Viv. Colectiva</v>
      </c>
      <c r="E77" s="140" t="str">
        <f>VLOOKUP($B77,'Inst. Sanitaria'!$A$8:$H$148,8,FALSE)</f>
        <v>gl</v>
      </c>
      <c r="F77" s="143">
        <f>VLOOKUP($B77,'Inst. Sanitaria'!$A$8:$H$148,7,FALSE)</f>
        <v>676167.87500149442</v>
      </c>
      <c r="G77" s="143">
        <f>'Inst. Sanitaria'!G80+'Inst. Sanitaria'!G81</f>
        <v>640447.46483550826</v>
      </c>
      <c r="H77" s="143">
        <f>'Inst. Sanitaria'!G83</f>
        <v>27378.077249910297</v>
      </c>
      <c r="I77" s="143">
        <f>'Inst. Sanitaria'!G85</f>
        <v>8342.332916075884</v>
      </c>
      <c r="J77" s="240"/>
    </row>
    <row r="78" spans="1:10" ht="12.75" customHeight="1" x14ac:dyDescent="0.25">
      <c r="A78" s="144">
        <v>74</v>
      </c>
      <c r="B78" s="136" t="s">
        <v>1040</v>
      </c>
      <c r="C78" s="137" t="str">
        <f>'Inst. Sanitaria'!$B$88</f>
        <v>12.3 Desagües Cloacales y Pluviales</v>
      </c>
      <c r="D78" s="138" t="str">
        <f>VLOOKUP($B78,'Inst. Sanitaria'!$A$8:$H$148,2,FALSE)</f>
        <v>PVC vivienda indiv. S/ conexión a red</v>
      </c>
      <c r="E78" s="136" t="str">
        <f>VLOOKUP($B78,'Inst. Sanitaria'!$A$8:$H$148,8,FALSE)</f>
        <v>gl</v>
      </c>
      <c r="F78" s="139">
        <f>VLOOKUP($B78,'Inst. Sanitaria'!$A$8:$H$148,7,FALSE)</f>
        <v>68590.920719069298</v>
      </c>
      <c r="G78" s="139">
        <f>'Inst. Sanitaria'!G93+'Inst. Sanitaria'!G94+'Inst. Sanitaria'!G95+'Inst. Sanitaria'!G96</f>
        <v>51909.570295065212</v>
      </c>
      <c r="H78" s="139">
        <f>'Inst. Sanitaria'!G98</f>
        <v>16059.407115151515</v>
      </c>
      <c r="I78" s="139">
        <f>'Inst. Sanitaria'!G100</f>
        <v>621.9433088525758</v>
      </c>
      <c r="J78" s="240"/>
    </row>
    <row r="79" spans="1:10" ht="12.75" customHeight="1" x14ac:dyDescent="0.25">
      <c r="A79" s="144">
        <v>75</v>
      </c>
      <c r="B79" s="140" t="s">
        <v>1042</v>
      </c>
      <c r="C79" s="141" t="str">
        <f>'Inst. Sanitaria'!$B$88</f>
        <v>12.3 Desagües Cloacales y Pluviales</v>
      </c>
      <c r="D79" s="142" t="str">
        <f>VLOOKUP($B79,'Inst. Sanitaria'!$A$8:$H$148,2,FALSE)</f>
        <v>PVC viv. Unifam. C/conexión a red</v>
      </c>
      <c r="E79" s="140" t="str">
        <f>VLOOKUP($B79,'Inst. Sanitaria'!$A$8:$H$148,8,FALSE)</f>
        <v>gl</v>
      </c>
      <c r="F79" s="143">
        <f>VLOOKUP($B79,'Inst. Sanitaria'!$A$8:$H$148,7,FALSE)</f>
        <v>87705.147832158429</v>
      </c>
      <c r="G79" s="143">
        <f>'Inst. Sanitaria'!G106+'Inst. Sanitaria'!G107+'Inst. Sanitaria'!G108+'Inst. Sanitaria'!G109</f>
        <v>65195.690481567108</v>
      </c>
      <c r="H79" s="143">
        <f>'Inst. Sanitaria'!G111</f>
        <v>21680.199605454545</v>
      </c>
      <c r="I79" s="143">
        <f>'Inst. Sanitaria'!G113</f>
        <v>829.25774513676777</v>
      </c>
      <c r="J79" s="240"/>
    </row>
    <row r="80" spans="1:10" ht="12.75" customHeight="1" x14ac:dyDescent="0.25">
      <c r="A80" s="144">
        <v>76</v>
      </c>
      <c r="B80" s="136" t="s">
        <v>1044</v>
      </c>
      <c r="C80" s="137" t="str">
        <f>'Inst. Sanitaria'!$B$88</f>
        <v>12.3 Desagües Cloacales y Pluviales</v>
      </c>
      <c r="D80" s="138" t="str">
        <f>VLOOKUP($B80,'Inst. Sanitaria'!$A$8:$H$148,2,FALSE)</f>
        <v>PVC Vivienda Unifam. Conexión a red</v>
      </c>
      <c r="E80" s="136" t="str">
        <f>VLOOKUP($B80,'Inst. Sanitaria'!$A$8:$H$148,8,FALSE)</f>
        <v>gl</v>
      </c>
      <c r="F80" s="139">
        <f>VLOOKUP($B80,'Inst. Sanitaria'!$A$8:$H$148,7,FALSE)</f>
        <v>19114.227113089117</v>
      </c>
      <c r="G80" s="139">
        <f>'Inst. Sanitaria'!G119</f>
        <v>13286.120186501894</v>
      </c>
      <c r="H80" s="139">
        <f>'Inst. Sanitaria'!G121</f>
        <v>5620.7924903030298</v>
      </c>
      <c r="I80" s="139">
        <f>'Inst. Sanitaria'!G123</f>
        <v>207.31443628419194</v>
      </c>
      <c r="J80" s="240"/>
    </row>
    <row r="81" spans="1:10" ht="12.75" customHeight="1" x14ac:dyDescent="0.25">
      <c r="A81" s="144">
        <v>77</v>
      </c>
      <c r="B81" s="140" t="s">
        <v>1045</v>
      </c>
      <c r="C81" s="141" t="str">
        <f>'Inst. Sanitaria'!$B$88</f>
        <v>12.3 Desagües Cloacales y Pluviales</v>
      </c>
      <c r="D81" s="142" t="str">
        <f>VLOOKUP($B81,'Inst. Sanitaria'!$A$8:$H$148,2,FALSE)</f>
        <v>Pozo absorb. y cámara sep. Viv. unifam.</v>
      </c>
      <c r="E81" s="140" t="str">
        <f>VLOOKUP($B81,'Inst. Sanitaria'!$A$8:$H$148,8,FALSE)</f>
        <v>gl</v>
      </c>
      <c r="F81" s="143">
        <f>VLOOKUP($B81,'Inst. Sanitaria'!$A$8:$H$148,7,FALSE)</f>
        <v>102489.71057994</v>
      </c>
      <c r="G81" s="143">
        <f>'Inst. Sanitaria'!G129+'Inst. Sanitaria'!G130+'Inst. Sanitaria'!G131</f>
        <v>59911.825760260406</v>
      </c>
      <c r="H81" s="143">
        <f>'Inst. Sanitaria'!G133</f>
        <v>40919.369329406065</v>
      </c>
      <c r="I81" s="143">
        <f>'Inst. Sanitaria'!G135</f>
        <v>1658.5154902735355</v>
      </c>
      <c r="J81" s="240"/>
    </row>
    <row r="82" spans="1:10" ht="12.75" customHeight="1" x14ac:dyDescent="0.25">
      <c r="A82" s="144">
        <v>78</v>
      </c>
      <c r="B82" s="136" t="s">
        <v>1046</v>
      </c>
      <c r="C82" s="137" t="str">
        <f>'Inst. Sanitaria'!$B$88</f>
        <v>12.3 Desagües Cloacales y Pluviales</v>
      </c>
      <c r="D82" s="138" t="str">
        <f>VLOOKUP($B82,'Inst. Sanitaria'!$A$8:$H$148,2,FALSE)</f>
        <v>PVC Vivienda Colectiva. s/ conexión a red</v>
      </c>
      <c r="E82" s="136" t="str">
        <f>VLOOKUP($B82,'Inst. Sanitaria'!$A$8:$H$148,8,FALSE)</f>
        <v>gl</v>
      </c>
      <c r="F82" s="139">
        <f>VLOOKUP($B82,'Inst. Sanitaria'!$A$8:$H$148,7,FALSE)</f>
        <v>218236.65144956682</v>
      </c>
      <c r="G82" s="139">
        <f>'Inst. Sanitaria'!G141+'Inst. Sanitaria'!G142+'Inst. Sanitaria'!G143+'Inst. Sanitaria'!G144</f>
        <v>165681.88461460281</v>
      </c>
      <c r="H82" s="139">
        <f>'Inst. Sanitaria'!G146</f>
        <v>48997.251108327269</v>
      </c>
      <c r="I82" s="139">
        <f>'Inst. Sanitaria'!G148</f>
        <v>3557.5157266367332</v>
      </c>
      <c r="J82" s="240"/>
    </row>
    <row r="83" spans="1:10" ht="12.75" customHeight="1" x14ac:dyDescent="0.25">
      <c r="A83" s="144">
        <v>79</v>
      </c>
      <c r="B83" s="140" t="s">
        <v>1059</v>
      </c>
      <c r="C83" s="141" t="str">
        <f>'Ints. Gas'!$B$4</f>
        <v>13 - Instalación de Gas</v>
      </c>
      <c r="D83" s="142" t="str">
        <f>VLOOKUP($B83,'Ints. Gas'!$A$6:$H$78,2,FALSE)</f>
        <v>Epoxi Vivienda Unifamiliar p/gas envasado</v>
      </c>
      <c r="E83" s="140" t="str">
        <f>VLOOKUP($B83,'Ints. Gas'!$A$6:$H$78,8,FALSE)</f>
        <v>gl</v>
      </c>
      <c r="F83" s="143">
        <f>VLOOKUP($B83,'Ints. Gas'!$A$6:$H$78,7,FALSE)</f>
        <v>36118.444158500832</v>
      </c>
      <c r="G83" s="143">
        <f>'Ints. Gas'!G9+'Ints. Gas'!G10+'Ints. Gas'!G11+'Ints. Gas'!G12+'Ints. Gas'!G13</f>
        <v>17028.182667224013</v>
      </c>
      <c r="H83" s="143">
        <f>'Ints. Gas'!G15</f>
        <v>18468.318182424242</v>
      </c>
      <c r="I83" s="143">
        <f>'Ints. Gas'!G17</f>
        <v>621.9433088525758</v>
      </c>
      <c r="J83" s="240"/>
    </row>
    <row r="84" spans="1:10" ht="12.75" customHeight="1" x14ac:dyDescent="0.25">
      <c r="A84" s="144">
        <v>80</v>
      </c>
      <c r="B84" s="136" t="s">
        <v>1061</v>
      </c>
      <c r="C84" s="137" t="str">
        <f>'Ints. Gas'!$B$4</f>
        <v>13 - Instalación de Gas</v>
      </c>
      <c r="D84" s="138" t="str">
        <f>VLOOKUP($B84,'Ints. Gas'!$A$6:$H$78,2,FALSE)</f>
        <v>Epoxi Vivienda Unifamiliar a red</v>
      </c>
      <c r="E84" s="136" t="str">
        <f>VLOOKUP($B84,'Ints. Gas'!$A$6:$H$78,8,FALSE)</f>
        <v>gl</v>
      </c>
      <c r="F84" s="139">
        <f>VLOOKUP($B84,'Ints. Gas'!$A$6:$H$78,7,FALSE)</f>
        <v>43544.564571336829</v>
      </c>
      <c r="G84" s="139">
        <f>'Ints. Gas'!G23+'Ints. Gas'!G24+'Ints. Gas'!G25+'Ints. Gas'!G26+'Ints. Gas'!G27+'Ints. Gas'!G28+'Ints. Gas'!G29</f>
        <v>24329.914418289496</v>
      </c>
      <c r="H84" s="139">
        <f>'Ints. Gas'!G31</f>
        <v>18468.318182424242</v>
      </c>
      <c r="I84" s="139">
        <f>'Ints. Gas'!G33</f>
        <v>746.33197062309091</v>
      </c>
      <c r="J84" s="240"/>
    </row>
    <row r="85" spans="1:10" ht="12.75" customHeight="1" x14ac:dyDescent="0.25">
      <c r="A85" s="144">
        <v>81</v>
      </c>
      <c r="B85" s="140" t="s">
        <v>1065</v>
      </c>
      <c r="C85" s="141" t="str">
        <f>'Ints. Gas'!$B$4</f>
        <v>13 - Instalación de Gas</v>
      </c>
      <c r="D85" s="142" t="str">
        <f>VLOOKUP($B85,'Ints. Gas'!$A$6:$H$78,2,FALSE)</f>
        <v>Epoxi Vivienda Unifamiliar a red c/artefactos</v>
      </c>
      <c r="E85" s="140" t="str">
        <f>VLOOKUP($B85,'Ints. Gas'!$A$6:$H$78,8,FALSE)</f>
        <v>gl</v>
      </c>
      <c r="F85" s="143">
        <f>VLOOKUP($B85,'Ints. Gas'!$A$6:$H$78,7,FALSE)</f>
        <v>99453.142916860408</v>
      </c>
      <c r="G85" s="143">
        <f>'Ints. Gas'!G65+'Ints. Gas'!G66+'Ints. Gas'!G67+'Ints. Gas'!G68+'Ints. Gas'!G69+'Ints. Gas'!G70+'Ints. Gas'!G71+'Ints. Gas'!G72+'Ints. Gas'!G73+'Ints. Gas'!G74</f>
        <v>74206.561060342487</v>
      </c>
      <c r="H85" s="143">
        <f>'Ints. Gas'!G76</f>
        <v>22675.88284659394</v>
      </c>
      <c r="I85" s="143">
        <f>'Ints. Gas'!G78</f>
        <v>2570.6990099239797</v>
      </c>
      <c r="J85" s="240"/>
    </row>
    <row r="86" spans="1:10" ht="12.75" customHeight="1" x14ac:dyDescent="0.25">
      <c r="A86" s="144">
        <v>82</v>
      </c>
      <c r="B86" s="136" t="s">
        <v>1062</v>
      </c>
      <c r="C86" s="137" t="str">
        <f>'Ints. Gas'!$B$4</f>
        <v>13 - Instalación de Gas</v>
      </c>
      <c r="D86" s="138" t="str">
        <f>VLOOKUP($B86,'Ints. Gas'!$A$6:$H$78,2,FALSE)</f>
        <v>HºNº Vivienda colectiva</v>
      </c>
      <c r="E86" s="136" t="str">
        <f>VLOOKUP($B86,'Ints. Gas'!$A$6:$H$78,8,FALSE)</f>
        <v>gl</v>
      </c>
      <c r="F86" s="139">
        <f>VLOOKUP($B86,'Ints. Gas'!$A$6:$H$78,7,FALSE)</f>
        <v>561760.00793419499</v>
      </c>
      <c r="G86" s="139">
        <f>'Ints. Gas'!G39+'Ints. Gas'!G40+'Ints. Gas'!G41+'Ints. Gas'!G42+'Ints. Gas'!G43+'Ints. Gas'!G44</f>
        <v>330034.04195327137</v>
      </c>
      <c r="H86" s="139">
        <f>'Ints. Gas'!G46</f>
        <v>216579.5732660006</v>
      </c>
      <c r="I86" s="139">
        <f>'Ints. Gas'!G48</f>
        <v>15146.392714923062</v>
      </c>
      <c r="J86" s="240"/>
    </row>
    <row r="87" spans="1:10" ht="12.75" customHeight="1" x14ac:dyDescent="0.25">
      <c r="A87" s="144">
        <v>83</v>
      </c>
      <c r="B87" s="140" t="s">
        <v>1063</v>
      </c>
      <c r="C87" s="141" t="str">
        <f>'Ints. Gas'!$B$4</f>
        <v>13 - Instalación de Gas</v>
      </c>
      <c r="D87" s="142" t="str">
        <f>VLOOKUP($B87,'Ints. Gas'!$A$6:$H$78,2,FALSE)</f>
        <v>Artefactos de gas y acces.</v>
      </c>
      <c r="E87" s="140" t="str">
        <f>VLOOKUP($B87,'Ints. Gas'!$A$6:$H$78,8,FALSE)</f>
        <v>gl</v>
      </c>
      <c r="F87" s="143">
        <f>VLOOKUP($B87,'Ints. Gas'!$A$6:$H$78,7,FALSE)</f>
        <v>55742.72679649623</v>
      </c>
      <c r="G87" s="143">
        <f>'Ints. Gas'!G53+'Ints. Gas'!G54+'Ints. Gas'!G55</f>
        <v>49876.646642052998</v>
      </c>
      <c r="H87" s="143">
        <f>'Ints. Gas'!G57</f>
        <v>4207.5646641696967</v>
      </c>
      <c r="I87" s="143">
        <f>'Ints. Gas'!G59</f>
        <v>1658.5154902735355</v>
      </c>
      <c r="J87" s="240"/>
    </row>
    <row r="88" spans="1:10" ht="12.75" customHeight="1" x14ac:dyDescent="0.25">
      <c r="A88" s="144">
        <v>84</v>
      </c>
      <c r="B88" s="136" t="s">
        <v>1070</v>
      </c>
      <c r="C88" s="137" t="str">
        <f>'Ints. Elect.'!$B$4</f>
        <v>14 - Instalación Eléctrica</v>
      </c>
      <c r="D88" s="138" t="str">
        <f>VLOOKUP($B88,'Ints. Elect.'!$A$6:$H$48,2,FALSE)</f>
        <v>Vivienda Unifamiliar 3 dormitorios</v>
      </c>
      <c r="E88" s="136" t="str">
        <f>VLOOKUP($B88,'Ints. Elect.'!$A$6:$H$48,8,FALSE)</f>
        <v>gl</v>
      </c>
      <c r="F88" s="139">
        <f>VLOOKUP($B88,'Ints. Elect.'!$A$6:$H$48,7,FALSE)</f>
        <v>68691.63527102521</v>
      </c>
      <c r="G88" s="139">
        <f>'Ints. Elect.'!G9+'Ints. Elect.'!G10+'Ints. Elect.'!G11+'Ints. Elect.'!G12+'Ints. Elect.'!G13</f>
        <v>47995.433068233251</v>
      </c>
      <c r="H88" s="139">
        <f>'Ints. Elect.'!G15</f>
        <v>20074.258893939394</v>
      </c>
      <c r="I88" s="139">
        <f>'Ints. Elect.'!G17</f>
        <v>621.9433088525758</v>
      </c>
      <c r="J88" s="240"/>
    </row>
    <row r="89" spans="1:10" ht="12.75" customHeight="1" x14ac:dyDescent="0.25">
      <c r="A89" s="144">
        <v>85</v>
      </c>
      <c r="B89" s="140" t="s">
        <v>1071</v>
      </c>
      <c r="C89" s="141" t="str">
        <f>'Ints. Elect.'!$B$4</f>
        <v>14 - Instalación Eléctrica</v>
      </c>
      <c r="D89" s="142" t="str">
        <f>VLOOKUP($B89,'Ints. Elect.'!$A$6:$H$48,2,FALSE)</f>
        <v>Vivienda colectiva completa</v>
      </c>
      <c r="E89" s="140" t="str">
        <f>VLOOKUP($B89,'Ints. Elect.'!$A$6:$H$48,8,FALSE)</f>
        <v>gl</v>
      </c>
      <c r="F89" s="143">
        <f>VLOOKUP($B89,'Ints. Elect.'!$A$6:$H$48,7,FALSE)</f>
        <v>837112.3194023082</v>
      </c>
      <c r="G89" s="143">
        <f>'Ints. Elect.'!G23+'Ints. Elect.'!G24+'Ints. Elect.'!G25+'Ints. Elect.'!G26+'Ints. Elect.'!G27+'Ints. Elect.'!G28</f>
        <v>708947.27956482023</v>
      </c>
      <c r="H89" s="143">
        <f>'Ints. Elect.'!G30</f>
        <v>120967.0826097009</v>
      </c>
      <c r="I89" s="143">
        <f>'Ints. Elect.'!G32</f>
        <v>7197.9572277871439</v>
      </c>
      <c r="J89" s="240"/>
    </row>
    <row r="90" spans="1:10" ht="12.75" customHeight="1" x14ac:dyDescent="0.25">
      <c r="A90" s="144">
        <v>86</v>
      </c>
      <c r="B90" s="136" t="s">
        <v>1073</v>
      </c>
      <c r="C90" s="137" t="str">
        <f>'Ints. Elect.'!$B$4</f>
        <v>14 - Instalación Eléctrica</v>
      </c>
      <c r="D90" s="138" t="str">
        <f>VLOOKUP($B90,'Ints. Elect.'!$A$6:$H$48,2,FALSE)</f>
        <v>Vivienda Unifamiliar c/acomet. a pilar</v>
      </c>
      <c r="E90" s="136" t="str">
        <f>VLOOKUP($B90,'Ints. Elect.'!$A$6:$H$48,8,FALSE)</f>
        <v>gl</v>
      </c>
      <c r="F90" s="139">
        <f>VLOOKUP($B90,'Ints. Elect.'!$A$6:$H$48,7,FALSE)</f>
        <v>70158.386713743006</v>
      </c>
      <c r="G90" s="139">
        <f>'Ints. Elect.'!G38+'Ints. Elect.'!G39+'Ints. Elect.'!G40+'Ints. Elect.'!G41+'Ints. Elect.'!G42+'Ints. Elect.'!G43+'Ints. Elect.'!G44</f>
        <v>52466.751497697151</v>
      </c>
      <c r="H90" s="139">
        <f>'Ints. Elect.'!G46</f>
        <v>16862.37747090909</v>
      </c>
      <c r="I90" s="139">
        <f>'Ints. Elect.'!G48</f>
        <v>829.25774513676777</v>
      </c>
      <c r="J90" s="240"/>
    </row>
    <row r="91" spans="1:10" ht="12.75" customHeight="1" x14ac:dyDescent="0.25">
      <c r="A91" s="144">
        <v>87</v>
      </c>
      <c r="B91" s="140" t="s">
        <v>1077</v>
      </c>
      <c r="C91" s="141" t="str">
        <f>Pintura!$B$4</f>
        <v>15 - Pintura</v>
      </c>
      <c r="D91" s="142" t="str">
        <f>VLOOKUP($B91,Pintura!$A$6:$H$81,2,FALSE)</f>
        <v>Pintura al látex</v>
      </c>
      <c r="E91" s="140" t="str">
        <f>VLOOKUP($B91,Pintura!$A$6:$H$81,8,FALSE)</f>
        <v>m2</v>
      </c>
      <c r="F91" s="143">
        <f>VLOOKUP($B91,Pintura!$A$6:$H$81,7,FALSE)</f>
        <v>458.53113706304168</v>
      </c>
      <c r="G91" s="143">
        <f>Pintura!G9+Pintura!G10+Pintura!G11</f>
        <v>276.92064693512208</v>
      </c>
      <c r="H91" s="143">
        <f>Pintura!G13</f>
        <v>175.39105703939387</v>
      </c>
      <c r="I91" s="143">
        <f>Pintura!G15</f>
        <v>6.2194330885257578</v>
      </c>
      <c r="J91" s="240"/>
    </row>
    <row r="92" spans="1:10" ht="12.75" customHeight="1" x14ac:dyDescent="0.25">
      <c r="A92" s="144">
        <v>88</v>
      </c>
      <c r="B92" s="136" t="s">
        <v>1078</v>
      </c>
      <c r="C92" s="137" t="str">
        <f>Pintura!$B$4</f>
        <v>15 - Pintura</v>
      </c>
      <c r="D92" s="138" t="str">
        <f>VLOOKUP($B92,Pintura!$A$6:$H$81,2,FALSE)</f>
        <v>Pintura a la cal</v>
      </c>
      <c r="E92" s="136" t="str">
        <f>VLOOKUP($B92,Pintura!$A$6:$H$81,8,FALSE)</f>
        <v>m2</v>
      </c>
      <c r="F92" s="139">
        <f>VLOOKUP($B92,Pintura!$A$6:$H$81,7,FALSE)</f>
        <v>103.27216627545273</v>
      </c>
      <c r="G92" s="139">
        <f>Pintura!G22+Pintura!G21</f>
        <v>13.503493392913885</v>
      </c>
      <c r="H92" s="139">
        <f>Pintura!G24</f>
        <v>87.695528519696936</v>
      </c>
      <c r="I92" s="139">
        <f>Pintura!G26</f>
        <v>2.0731443628419193</v>
      </c>
      <c r="J92" s="240"/>
    </row>
    <row r="93" spans="1:10" ht="12.75" customHeight="1" x14ac:dyDescent="0.25">
      <c r="A93" s="144">
        <v>89</v>
      </c>
      <c r="B93" s="140" t="s">
        <v>1079</v>
      </c>
      <c r="C93" s="141" t="str">
        <f>Pintura!$B$4</f>
        <v>15 - Pintura</v>
      </c>
      <c r="D93" s="142" t="str">
        <f>VLOOKUP($B93,Pintura!$A$6:$H$81,2,FALSE)</f>
        <v>Pintura al agua</v>
      </c>
      <c r="E93" s="140" t="str">
        <f>VLOOKUP($B93,Pintura!$A$6:$H$81,8,FALSE)</f>
        <v>m2</v>
      </c>
      <c r="F93" s="143">
        <f>VLOOKUP($B93,Pintura!$A$6:$H$81,7,FALSE)</f>
        <v>112.01603496730162</v>
      </c>
      <c r="G93" s="143">
        <f>Pintura!G32+Pintura!G33</f>
        <v>22.247362084762763</v>
      </c>
      <c r="H93" s="143">
        <f>Pintura!G35</f>
        <v>87.695528519696936</v>
      </c>
      <c r="I93" s="143">
        <f>Pintura!G37</f>
        <v>2.0731443628419193</v>
      </c>
      <c r="J93" s="240"/>
    </row>
    <row r="94" spans="1:10" ht="12.75" customHeight="1" x14ac:dyDescent="0.25">
      <c r="A94" s="144">
        <v>90</v>
      </c>
      <c r="B94" s="136" t="s">
        <v>1080</v>
      </c>
      <c r="C94" s="137" t="str">
        <f>Pintura!$B$4</f>
        <v>15 - Pintura</v>
      </c>
      <c r="D94" s="138" t="str">
        <f>VLOOKUP($B94,Pintura!$A$6:$H$81,2,FALSE)</f>
        <v>en carpintería metálica y de madera</v>
      </c>
      <c r="E94" s="136" t="str">
        <f>VLOOKUP($B94,Pintura!$A$6:$H$81,8,FALSE)</f>
        <v>m2</v>
      </c>
      <c r="F94" s="139">
        <f>VLOOKUP($B94,Pintura!$A$6:$H$81,7,FALSE)</f>
        <v>579.72267947709349</v>
      </c>
      <c r="G94" s="139">
        <f>Pintura!G43+Pintura!G44+Pintura!G45</f>
        <v>308.34351646663504</v>
      </c>
      <c r="H94" s="139">
        <f>Pintura!G47</f>
        <v>263.08658555909079</v>
      </c>
      <c r="I94" s="139">
        <f>Pintura!G49</f>
        <v>8.2925774513676771</v>
      </c>
      <c r="J94" s="240"/>
    </row>
    <row r="95" spans="1:10" ht="12.75" customHeight="1" x14ac:dyDescent="0.25">
      <c r="A95" s="144">
        <v>91</v>
      </c>
      <c r="B95" s="140" t="s">
        <v>1081</v>
      </c>
      <c r="C95" s="141" t="str">
        <f>Pintura!$B$4</f>
        <v>15 - Pintura</v>
      </c>
      <c r="D95" s="142" t="str">
        <f>VLOOKUP($B95,Pintura!$A$6:$H$81,2,FALSE)</f>
        <v>en carpintería de madera</v>
      </c>
      <c r="E95" s="140" t="str">
        <f>VLOOKUP($B95,Pintura!$A$6:$H$81,8,FALSE)</f>
        <v>m2</v>
      </c>
      <c r="F95" s="143">
        <f>VLOOKUP($B95,Pintura!$A$6:$H$81,7,FALSE)</f>
        <v>365.2884407270364</v>
      </c>
      <c r="G95" s="143">
        <f>Pintura!G53+Pintura!G54</f>
        <v>190.69359288069253</v>
      </c>
      <c r="H95" s="143">
        <f>Pintura!G56</f>
        <v>168.37541475781811</v>
      </c>
      <c r="I95" s="143">
        <f>Pintura!G58</f>
        <v>6.2194330885257578</v>
      </c>
      <c r="J95" s="240"/>
    </row>
    <row r="96" spans="1:10" ht="12.75" customHeight="1" x14ac:dyDescent="0.25">
      <c r="A96" s="144">
        <v>92</v>
      </c>
      <c r="B96" s="136" t="s">
        <v>1082</v>
      </c>
      <c r="C96" s="137" t="str">
        <f>Pintura!$B$4</f>
        <v>15 - Pintura</v>
      </c>
      <c r="D96" s="138" t="str">
        <f>VLOOKUP($B96,Pintura!$A$6:$H$81,2,FALSE)</f>
        <v>en carpintería metálica</v>
      </c>
      <c r="E96" s="136" t="str">
        <f>VLOOKUP($B96,Pintura!$A$6:$H$81,8,FALSE)</f>
        <v>m2</v>
      </c>
      <c r="F96" s="139">
        <f>VLOOKUP($B96,Pintura!$A$6:$H$81,7,FALSE)</f>
        <v>532.44329459633127</v>
      </c>
      <c r="G96" s="139">
        <f>Pintura!G64+Pintura!G65+Pintura!G66</f>
        <v>348.75966010556965</v>
      </c>
      <c r="H96" s="139">
        <f>Pintura!G68</f>
        <v>175.39105703939387</v>
      </c>
      <c r="I96" s="139">
        <f>Pintura!G70</f>
        <v>8.2925774513676771</v>
      </c>
      <c r="J96" s="240"/>
    </row>
    <row r="97" spans="1:10" ht="12.75" customHeight="1" x14ac:dyDescent="0.25">
      <c r="A97" s="144">
        <v>93</v>
      </c>
      <c r="B97" s="140" t="s">
        <v>1083</v>
      </c>
      <c r="C97" s="141" t="str">
        <f>Pintura!$B$4</f>
        <v>15 - Pintura</v>
      </c>
      <c r="D97" s="142" t="str">
        <f>VLOOKUP($B97,Pintura!$A$6:$H$81,2,FALSE)</f>
        <v>Pintura para ladrillo visto</v>
      </c>
      <c r="E97" s="140" t="str">
        <f>VLOOKUP($B97,Pintura!$A$6:$H$81,8,FALSE)</f>
        <v>m2</v>
      </c>
      <c r="F97" s="143">
        <f>VLOOKUP($B97,Pintura!$A$6:$H$81,7,FALSE)</f>
        <v>719.97015867661048</v>
      </c>
      <c r="G97" s="143">
        <f>Pintura!G76+Pintura!G77</f>
        <v>532.14023546016506</v>
      </c>
      <c r="H97" s="143">
        <f>Pintura!G79</f>
        <v>175.39105703939387</v>
      </c>
      <c r="I97" s="143">
        <f>Pintura!G81</f>
        <v>12.438866177051516</v>
      </c>
      <c r="J97" s="240"/>
    </row>
    <row r="98" spans="1:10" ht="12.75" customHeight="1" x14ac:dyDescent="0.25">
      <c r="A98" s="144">
        <v>94</v>
      </c>
      <c r="B98" s="136" t="s">
        <v>1092</v>
      </c>
      <c r="C98" s="137" t="str">
        <f>Vidrios!$B$4</f>
        <v>16 - Vidrios</v>
      </c>
      <c r="D98" s="138" t="str">
        <f>VLOOKUP($B98,Vidrios!$A$6:$H$11,2,FALSE)</f>
        <v>Vidrios dobles transparentes</v>
      </c>
      <c r="E98" s="136" t="str">
        <f>VLOOKUP($B98,Vidrios!$A$6:$H$11,8,FALSE)</f>
        <v>m2</v>
      </c>
      <c r="F98" s="139">
        <f>VLOOKUP($B98,Vidrios!$A$6:$H$11,7,FALSE)</f>
        <v>1595.254741398044</v>
      </c>
      <c r="G98" s="139">
        <f>Vidrios!G9</f>
        <v>1244.4726273192562</v>
      </c>
      <c r="H98" s="139">
        <f>Vidrios!G11</f>
        <v>350.78211407878774</v>
      </c>
      <c r="I98" s="139"/>
      <c r="J98" s="240"/>
    </row>
    <row r="99" spans="1:10" ht="12.75" customHeight="1" x14ac:dyDescent="0.25">
      <c r="A99" s="144">
        <v>95</v>
      </c>
      <c r="B99" s="140" t="s">
        <v>1095</v>
      </c>
      <c r="C99" s="141" t="str">
        <f>Varios!$B$4</f>
        <v>17 - Varios</v>
      </c>
      <c r="D99" s="142" t="str">
        <f>VLOOKUP($B99,Varios!$A$6:$H$117,2,FALSE)</f>
        <v>Cercos alambrado 4 hilos galvanizado</v>
      </c>
      <c r="E99" s="140" t="str">
        <f>VLOOKUP($B99,Varios!$A$6:$H$117,8,FALSE)</f>
        <v>m</v>
      </c>
      <c r="F99" s="143">
        <f>VLOOKUP($B99,Varios!$A$6:$H$117,7,FALSE)</f>
        <v>246.31484604920337</v>
      </c>
      <c r="G99" s="143">
        <f>Varios!G9+Varios!G10+Varios!G11</f>
        <v>141.08021182556703</v>
      </c>
      <c r="H99" s="143">
        <f>Varios!G13</f>
        <v>105.23463422363632</v>
      </c>
      <c r="I99" s="143"/>
      <c r="J99" s="240"/>
    </row>
    <row r="100" spans="1:10" ht="12.75" customHeight="1" x14ac:dyDescent="0.25">
      <c r="A100" s="144">
        <v>96</v>
      </c>
      <c r="B100" s="136" t="s">
        <v>1096</v>
      </c>
      <c r="C100" s="137" t="str">
        <f>Varios!$B$4</f>
        <v>17 - Varios</v>
      </c>
      <c r="D100" s="138" t="str">
        <f>VLOOKUP($B100,Varios!$A$6:$H$117,2,FALSE)</f>
        <v>Cercos mojón divisorio</v>
      </c>
      <c r="E100" s="136" t="str">
        <f>VLOOKUP($B100,Varios!$A$6:$H$117,8,FALSE)</f>
        <v>u</v>
      </c>
      <c r="F100" s="139">
        <f>VLOOKUP($B100,Varios!$A$6:$H$117,7,FALSE)</f>
        <v>2192.5054209851364</v>
      </c>
      <c r="G100" s="139">
        <f>Varios!G19+Varios!G20+Varios!G21</f>
        <v>1210.3155015645307</v>
      </c>
      <c r="H100" s="139">
        <f>Varios!G23</f>
        <v>982.18991942060563</v>
      </c>
      <c r="I100" s="139"/>
      <c r="J100" s="240"/>
    </row>
    <row r="101" spans="1:10" ht="12.75" customHeight="1" x14ac:dyDescent="0.25">
      <c r="A101" s="144">
        <v>97</v>
      </c>
      <c r="B101" s="140" t="s">
        <v>1097</v>
      </c>
      <c r="C101" s="141" t="str">
        <f>Varios!$B$4</f>
        <v>17 - Varios</v>
      </c>
      <c r="D101" s="142" t="str">
        <f>VLOOKUP($B101,Varios!$A$6:$H$117,2,FALSE)</f>
        <v>Cerco olímpico alambre romboidal</v>
      </c>
      <c r="E101" s="140" t="str">
        <f>VLOOKUP($B101,Varios!$A$6:$H$117,8,FALSE)</f>
        <v>m</v>
      </c>
      <c r="F101" s="143">
        <f>VLOOKUP($B101,Varios!$A$6:$H$117,7,FALSE)</f>
        <v>3030.5341280599282</v>
      </c>
      <c r="G101" s="143">
        <f>Varios!G29+Varios!G30+Varios!G31+Varios!G32+Varios!G33+Varios!G34+Varios!G35+Varios!G36+Varios!G37+Varios!G38</f>
        <v>2026.1610711656065</v>
      </c>
      <c r="H101" s="143">
        <f>Varios!G40</f>
        <v>947.11170801272692</v>
      </c>
      <c r="I101" s="143">
        <f>Varios!G42</f>
        <v>57.261348881594365</v>
      </c>
      <c r="J101" s="240"/>
    </row>
    <row r="102" spans="1:10" ht="12.75" customHeight="1" x14ac:dyDescent="0.25">
      <c r="A102" s="144">
        <v>98</v>
      </c>
      <c r="B102" s="136" t="s">
        <v>1098</v>
      </c>
      <c r="C102" s="137" t="str">
        <f>Varios!$B$4</f>
        <v>17 - Varios</v>
      </c>
      <c r="D102" s="138" t="str">
        <f>VLOOKUP($B102,Varios!$A$6:$H$117,2,FALSE)</f>
        <v>Mesada de granito recons. c/bacha y pileta lavar</v>
      </c>
      <c r="E102" s="136" t="str">
        <f>VLOOKUP($B102,Varios!$A$6:$H$117,8,FALSE)</f>
        <v>gl</v>
      </c>
      <c r="F102" s="139">
        <f>VLOOKUP($B102,Varios!$A$6:$H$117,7,FALSE)</f>
        <v>12430.055599041461</v>
      </c>
      <c r="G102" s="139">
        <f>Varios!G48+Varios!G49</f>
        <v>10552.334267344781</v>
      </c>
      <c r="H102" s="139">
        <f>Varios!G51</f>
        <v>1648.6759361703025</v>
      </c>
      <c r="I102" s="139">
        <f>Varios!G53</f>
        <v>229.04539552637746</v>
      </c>
      <c r="J102" s="240"/>
    </row>
    <row r="103" spans="1:10" ht="12.75" customHeight="1" x14ac:dyDescent="0.25">
      <c r="A103" s="144">
        <v>99</v>
      </c>
      <c r="B103" s="140" t="s">
        <v>1099</v>
      </c>
      <c r="C103" s="141" t="str">
        <f>Varios!$B$4</f>
        <v>17 - Varios</v>
      </c>
      <c r="D103" s="142" t="str">
        <f>VLOOKUP($B103,Varios!$A$6:$H$117,2,FALSE)</f>
        <v>Forestación</v>
      </c>
      <c r="E103" s="140" t="str">
        <f>VLOOKUP($B103,Varios!$A$6:$H$117,8,FALSE)</f>
        <v>gl</v>
      </c>
      <c r="F103" s="143">
        <f>VLOOKUP($B103,Varios!$A$6:$H$117,7,FALSE)</f>
        <v>707.1583051452659</v>
      </c>
      <c r="G103" s="143">
        <f>Varios!G57+Varios!G58</f>
        <v>531.767248105872</v>
      </c>
      <c r="H103" s="143">
        <f>Varios!G60</f>
        <v>175.39105703939387</v>
      </c>
      <c r="I103" s="143"/>
      <c r="J103" s="240"/>
    </row>
    <row r="104" spans="1:10" ht="12.75" customHeight="1" x14ac:dyDescent="0.25">
      <c r="A104" s="144">
        <v>100</v>
      </c>
      <c r="B104" s="136" t="s">
        <v>1100</v>
      </c>
      <c r="C104" s="137" t="str">
        <f>Varios!$B$4</f>
        <v>17 - Varios</v>
      </c>
      <c r="D104" s="138" t="str">
        <f>VLOOKUP($B104,Varios!$A$6:$H$117,2,FALSE)</f>
        <v>Pérgolas</v>
      </c>
      <c r="E104" s="136" t="str">
        <f>VLOOKUP($B104,Varios!$A$6:$H$117,8,FALSE)</f>
        <v>gl</v>
      </c>
      <c r="F104" s="139">
        <f>VLOOKUP($B104,Varios!$A$6:$H$117,7,FALSE)</f>
        <v>19118.299581657855</v>
      </c>
      <c r="G104" s="139">
        <f>Varios!G66</f>
        <v>17364.389011263916</v>
      </c>
      <c r="H104" s="139">
        <f>Varios!G68</f>
        <v>1753.9105703939388</v>
      </c>
      <c r="I104" s="139"/>
      <c r="J104" s="240"/>
    </row>
    <row r="105" spans="1:10" ht="12.75" customHeight="1" x14ac:dyDescent="0.25">
      <c r="A105" s="144">
        <v>101</v>
      </c>
      <c r="B105" s="140" t="s">
        <v>1101</v>
      </c>
      <c r="C105" s="141" t="str">
        <f>Varios!$B$4</f>
        <v>17 - Varios</v>
      </c>
      <c r="D105" s="142" t="str">
        <f>VLOOKUP($B105,Varios!$A$6:$H$117,2,FALSE)</f>
        <v>Limpieza final de obra</v>
      </c>
      <c r="E105" s="140" t="str">
        <f>VLOOKUP($B105,Varios!$A$6:$H$117,8,FALSE)</f>
        <v>m2</v>
      </c>
      <c r="F105" s="143">
        <f>VLOOKUP($B105,Varios!$A$6:$H$117,7,FALSE)</f>
        <v>63.912942557880797</v>
      </c>
      <c r="G105" s="143"/>
      <c r="H105" s="143">
        <f>Varios!G74</f>
        <v>22.450055301042415</v>
      </c>
      <c r="I105" s="143">
        <f>Varios!G76</f>
        <v>41.462887256838385</v>
      </c>
      <c r="J105" s="240"/>
    </row>
    <row r="106" spans="1:10" ht="12.75" customHeight="1" x14ac:dyDescent="0.25">
      <c r="A106" s="144">
        <v>102</v>
      </c>
      <c r="B106" s="136" t="s">
        <v>1102</v>
      </c>
      <c r="C106" s="137" t="str">
        <f>Varios!$B$4</f>
        <v>17 - Varios</v>
      </c>
      <c r="D106" s="138" t="str">
        <f>VLOOKUP($B106,Varios!$A$6:$H$117,2,FALSE)</f>
        <v>Documentación técnica</v>
      </c>
      <c r="E106" s="136" t="str">
        <f>VLOOKUP($B106,Varios!$A$6:$H$117,8,FALSE)</f>
        <v>u</v>
      </c>
      <c r="F106" s="139">
        <f>VLOOKUP($B106,Varios!$A$6:$H$117,7,FALSE)</f>
        <v>38081.481783851144</v>
      </c>
      <c r="G106" s="139">
        <f>Varios!G82+Varios!G83</f>
        <v>10018.912657548126</v>
      </c>
      <c r="H106" s="139">
        <f>Varios!G85</f>
        <v>28062.56912630302</v>
      </c>
      <c r="I106" s="139"/>
      <c r="J106" s="240"/>
    </row>
    <row r="107" spans="1:10" ht="12.75" customHeight="1" x14ac:dyDescent="0.25">
      <c r="A107" s="144">
        <v>103</v>
      </c>
      <c r="B107" s="140" t="s">
        <v>1103</v>
      </c>
      <c r="C107" s="141" t="str">
        <f>Varios!$B$4</f>
        <v>17 - Varios</v>
      </c>
      <c r="D107" s="142" t="str">
        <f>VLOOKUP($B107,Varios!$A$6:$H$117,2,FALSE)</f>
        <v>Hormigón simple 350 kg</v>
      </c>
      <c r="E107" s="140" t="str">
        <f>VLOOKUP($B107,Varios!$A$6:$H$117,8,FALSE)</f>
        <v>m3</v>
      </c>
      <c r="F107" s="143">
        <f>VLOOKUP($B107,Varios!$A$6:$H$117,7,FALSE)</f>
        <v>10707.974049905135</v>
      </c>
      <c r="G107" s="143">
        <f>Varios!G90+Varios!G91+Varios!G92</f>
        <v>9190.3228958267955</v>
      </c>
      <c r="H107" s="143">
        <f>Varios!G94</f>
        <v>1403.128456315151</v>
      </c>
      <c r="I107" s="143">
        <f>Varios!G96</f>
        <v>114.52269776318873</v>
      </c>
      <c r="J107" s="240"/>
    </row>
    <row r="108" spans="1:10" ht="12.75" customHeight="1" x14ac:dyDescent="0.25">
      <c r="A108" s="144">
        <v>104</v>
      </c>
      <c r="B108" s="136" t="s">
        <v>1104</v>
      </c>
      <c r="C108" s="137" t="str">
        <f>Varios!$B$4</f>
        <v>17 - Varios</v>
      </c>
      <c r="D108" s="138" t="str">
        <f>VLOOKUP($B108,Varios!$A$6:$H$117,2,FALSE)</f>
        <v>Instalación contra incendios edificios</v>
      </c>
      <c r="E108" s="136" t="str">
        <f>VLOOKUP($B108,Varios!$A$6:$H$117,8,FALSE)</f>
        <v>gl</v>
      </c>
      <c r="F108" s="139">
        <f>VLOOKUP($B108,Varios!$A$6:$H$117,7,FALSE)</f>
        <v>35324.344128477045</v>
      </c>
      <c r="G108" s="139">
        <f>Varios!G102</f>
        <v>34944.93133995746</v>
      </c>
      <c r="H108" s="139">
        <f>Varios!G104</f>
        <v>350.78211407878774</v>
      </c>
      <c r="I108" s="139">
        <f>Varios!G106</f>
        <v>28.630674440797183</v>
      </c>
      <c r="J108" s="240"/>
    </row>
    <row r="109" spans="1:10" ht="12.75" customHeight="1" x14ac:dyDescent="0.25">
      <c r="A109" s="144">
        <v>105</v>
      </c>
      <c r="B109" s="140" t="s">
        <v>1106</v>
      </c>
      <c r="C109" s="141" t="str">
        <f>Varios!$B$4</f>
        <v>17 - Varios</v>
      </c>
      <c r="D109" s="142" t="str">
        <f>VLOOKUP($B109,Varios!$A$6:$H$117,2,FALSE)</f>
        <v>Mesada de granito natural c/bacha</v>
      </c>
      <c r="E109" s="140" t="str">
        <f>VLOOKUP($B109,Varios!$A$6:$H$117,8,FALSE)</f>
        <v>gl</v>
      </c>
      <c r="F109" s="143">
        <f>VLOOKUP($B109,Varios!$A$6:$H$117,7,FALSE)</f>
        <v>17540.161268414446</v>
      </c>
      <c r="G109" s="143">
        <f>Varios!G112+Varios!G113</f>
        <v>15662.439936717765</v>
      </c>
      <c r="H109" s="143">
        <f>Varios!G115</f>
        <v>1648.6759361703025</v>
      </c>
      <c r="I109" s="143">
        <f>Varios!G117</f>
        <v>229.04539552637746</v>
      </c>
      <c r="J109" s="240"/>
    </row>
    <row r="110" spans="1:10" ht="12.75" customHeight="1" x14ac:dyDescent="0.25">
      <c r="A110" s="144">
        <v>106</v>
      </c>
      <c r="B110" s="136" t="s">
        <v>1117</v>
      </c>
      <c r="C110" s="137" t="str">
        <f>'Red Agua'!$B$4</f>
        <v>18 - Red de Agua</v>
      </c>
      <c r="D110" s="138" t="str">
        <f>VLOOKUP($B110,'Red Agua'!$A$6:$H$51,2,FALSE)</f>
        <v>PEAD  c/conexión hasta kit med</v>
      </c>
      <c r="E110" s="136" t="str">
        <f>VLOOKUP($B110,'Red Agua'!$A$6:$H$51,8,FALSE)</f>
        <v>m</v>
      </c>
      <c r="F110" s="139">
        <f>VLOOKUP($B110,'Red Agua'!$A$6:$H$51,7,FALSE)</f>
        <v>2792.8479923206241</v>
      </c>
      <c r="G110" s="139">
        <f>'Red Agua'!G9+'Red Agua'!G10+'Red Agua'!G11+'Red Agua'!G12+'Red Agua'!G13+'Red Agua'!G14+'Red Agua'!G15+'Red Agua'!G16</f>
        <v>2038.6124544879201</v>
      </c>
      <c r="H110" s="139">
        <f>'Red Agua'!G18</f>
        <v>358.52626384575757</v>
      </c>
      <c r="I110" s="139">
        <f>'Red Agua'!G20</f>
        <v>395.7092739869463</v>
      </c>
      <c r="J110" s="240"/>
    </row>
    <row r="111" spans="1:10" ht="12.75" customHeight="1" x14ac:dyDescent="0.25">
      <c r="A111" s="144">
        <v>107</v>
      </c>
      <c r="B111" s="140" t="s">
        <v>1119</v>
      </c>
      <c r="C111" s="141" t="str">
        <f>'Red Agua'!$B$4</f>
        <v>18 - Red de Agua</v>
      </c>
      <c r="D111" s="142" t="str">
        <f>VLOOKUP($B111,'Red Agua'!$A$6:$H$51,2,FALSE)</f>
        <v>PEAD  s/conexión*</v>
      </c>
      <c r="E111" s="140" t="str">
        <f>VLOOKUP($B111,'Red Agua'!$A$6:$H$51,8,FALSE)</f>
        <v>m</v>
      </c>
      <c r="F111" s="143">
        <f>VLOOKUP($B111,'Red Agua'!$A$6:$H$51,7,FALSE)</f>
        <v>2432.2084254090692</v>
      </c>
      <c r="G111" s="143">
        <f>'Red Agua'!G26+'Red Agua'!G27+'Red Agua'!G28+'Red Agua'!G29+'Red Agua'!G30+'Red Agua'!G31</f>
        <v>1677.9728875763653</v>
      </c>
      <c r="H111" s="143">
        <f>'Red Agua'!G33</f>
        <v>358.52626384575757</v>
      </c>
      <c r="I111" s="143">
        <f>'Red Agua'!G35</f>
        <v>395.7092739869463</v>
      </c>
      <c r="J111" s="240"/>
    </row>
    <row r="112" spans="1:10" ht="12.75" customHeight="1" x14ac:dyDescent="0.25">
      <c r="A112" s="144">
        <v>108</v>
      </c>
      <c r="B112" s="136" t="s">
        <v>1120</v>
      </c>
      <c r="C112" s="137" t="str">
        <f>'Red Agua'!$B$4</f>
        <v>18 - Red de Agua</v>
      </c>
      <c r="D112" s="138" t="str">
        <f>VLOOKUP($B112,'Red Agua'!$A$6:$H$51,2,FALSE)</f>
        <v>Comando y Equipo Bombeo</v>
      </c>
      <c r="E112" s="136" t="str">
        <f>VLOOKUP($B112,'Red Agua'!$A$6:$H$51,8,FALSE)</f>
        <v>gl</v>
      </c>
      <c r="F112" s="139">
        <f>VLOOKUP($B112,'Red Agua'!$A$6:$H$51,7,FALSE)</f>
        <v>1134602.5467782805</v>
      </c>
      <c r="G112" s="139">
        <f>'Red Agua'!G42+'Red Agua'!G43+'Red Agua'!G44+'Red Agua'!G45+'Red Agua'!G46+'Red Agua'!G47</f>
        <v>1069354.9663599618</v>
      </c>
      <c r="H112" s="139">
        <f>'Red Agua'!G49</f>
        <v>28906.932807272726</v>
      </c>
      <c r="I112" s="139">
        <f>'Red Agua'!G51</f>
        <v>36340.647611046086</v>
      </c>
      <c r="J112" s="240"/>
    </row>
    <row r="113" spans="1:10" ht="12.75" customHeight="1" x14ac:dyDescent="0.25">
      <c r="A113" s="144">
        <v>109</v>
      </c>
      <c r="B113" s="140" t="s">
        <v>1124</v>
      </c>
      <c r="C113" s="141" t="str">
        <f>'Red Cloaca'!$B$4</f>
        <v>19 - Red de Cloaca</v>
      </c>
      <c r="D113" s="142" t="str">
        <f>VLOOKUP($B113,'Red Cloaca'!$A$6:$H$33,2,FALSE)</f>
        <v>de PVC c/conexión</v>
      </c>
      <c r="E113" s="140" t="str">
        <f>VLOOKUP($B113,'Red Cloaca'!$A$6:$H$33,8,FALSE)</f>
        <v>m</v>
      </c>
      <c r="F113" s="143">
        <f>VLOOKUP($B113,'Red Cloaca'!$A$6:$H$33,7,FALSE)</f>
        <v>4930.8530439036904</v>
      </c>
      <c r="G113" s="143">
        <f>'Red Cloaca'!G9+'Red Cloaca'!G10+'Red Cloaca'!G11+'Red Cloaca'!G12+'Red Cloaca'!G13+'Red Cloaca'!G14+'Red Cloaca'!G15</f>
        <v>3918.404062757349</v>
      </c>
      <c r="H113" s="143">
        <f>'Red Cloaca'!G17</f>
        <v>535.98271246818172</v>
      </c>
      <c r="I113" s="143">
        <f>'Red Cloaca'!G19</f>
        <v>476.46626867815974</v>
      </c>
      <c r="J113" s="240"/>
    </row>
    <row r="114" spans="1:10" ht="12.75" customHeight="1" x14ac:dyDescent="0.25">
      <c r="A114" s="144">
        <v>110</v>
      </c>
      <c r="B114" s="136" t="s">
        <v>1126</v>
      </c>
      <c r="C114" s="137" t="str">
        <f>'Red Cloaca'!$B$4</f>
        <v>19 - Red de Cloaca</v>
      </c>
      <c r="D114" s="138" t="str">
        <f>VLOOKUP($B114,'Red Cloaca'!$A$6:$H$33,2,FALSE)</f>
        <v>de PVC s/conexión</v>
      </c>
      <c r="E114" s="136" t="str">
        <f>VLOOKUP($B114,'Red Cloaca'!$A$6:$H$33,8,FALSE)</f>
        <v>m</v>
      </c>
      <c r="F114" s="139">
        <f>VLOOKUP($B114,'Red Cloaca'!$A$6:$H$33,7,FALSE)</f>
        <v>3912.3656912519396</v>
      </c>
      <c r="G114" s="139">
        <f>'Red Cloaca'!G25+'Red Cloaca'!G26+'Red Cloaca'!G27+'Red Cloaca'!G28+'Red Cloaca'!G29</f>
        <v>2952.1097832298406</v>
      </c>
      <c r="H114" s="139">
        <f>'Red Cloaca'!G31</f>
        <v>483.78963934393937</v>
      </c>
      <c r="I114" s="139">
        <f>'Red Cloaca'!G33</f>
        <v>476.46626867815974</v>
      </c>
      <c r="J114" s="240"/>
    </row>
    <row r="115" spans="1:10" ht="12.75" customHeight="1" x14ac:dyDescent="0.25">
      <c r="A115" s="144">
        <v>111</v>
      </c>
      <c r="B115" s="140" t="s">
        <v>1142</v>
      </c>
      <c r="C115" s="141" t="str">
        <f>'Red Gas'!$B$4</f>
        <v>20 - Red de Gas</v>
      </c>
      <c r="D115" s="142" t="str">
        <f>VLOOKUP($B115,'Red Gas'!$A$6:$H$15,2,FALSE)</f>
        <v>PEAD  varios Ø MM</v>
      </c>
      <c r="E115" s="140" t="str">
        <f>VLOOKUP($B115,'Red Gas'!$A$6:$H$15,8,FALSE)</f>
        <v>m</v>
      </c>
      <c r="F115" s="143">
        <f>VLOOKUP($B115,'Red Gas'!$A$6:$H$15,7,FALSE)</f>
        <v>1917.4628121327075</v>
      </c>
      <c r="G115" s="143">
        <f>'Red Gas'!G9+'Red Gas'!G10+'Red Gas'!G11</f>
        <v>1128.0220883552756</v>
      </c>
      <c r="H115" s="143">
        <f>'Red Gas'!G13</f>
        <v>345.27725297575756</v>
      </c>
      <c r="I115" s="143">
        <f>'Red Gas'!G15</f>
        <v>444.16347080167435</v>
      </c>
      <c r="J115" s="240"/>
    </row>
    <row r="116" spans="1:10" ht="12.75" customHeight="1" x14ac:dyDescent="0.25">
      <c r="A116" s="144">
        <v>112</v>
      </c>
      <c r="B116" s="136" t="s">
        <v>1128</v>
      </c>
      <c r="C116" s="137" t="str">
        <f>'Red Elect'!$B$6</f>
        <v>21.1 S.E.T.A.</v>
      </c>
      <c r="D116" s="138" t="str">
        <f>VLOOKUP($B116,'Red Elect'!$A$8:$H$81,2,FALSE)</f>
        <v xml:space="preserve">Construcción de SETA 315 Kva. </v>
      </c>
      <c r="E116" s="136" t="str">
        <f>VLOOKUP($B116,'Red Elect'!$A$8:$H$81,8,FALSE)</f>
        <v>u</v>
      </c>
      <c r="F116" s="139">
        <f>VLOOKUP($B116,'Red Elect'!$A$8:$H$81,7,FALSE)</f>
        <v>1652659.5621033427</v>
      </c>
      <c r="G116" s="139">
        <f>'Red Elect'!G11+'Red Elect'!G12+'Red Elect'!G13+'Red Elect'!G14+'Red Elect'!G15+'Red Elect'!G16+'Red Elect'!G17+'Red Elect'!G18+'Red Elect'!G19+'Red Elect'!G20</f>
        <v>1478735.0396921798</v>
      </c>
      <c r="H116" s="139">
        <f>'Red Elect'!G22</f>
        <v>121208.37520160605</v>
      </c>
      <c r="I116" s="139">
        <f>'Red Elect'!G24</f>
        <v>52716.147209556912</v>
      </c>
      <c r="J116" s="240"/>
    </row>
    <row r="117" spans="1:10" ht="12.75" customHeight="1" x14ac:dyDescent="0.25">
      <c r="A117" s="144">
        <v>113</v>
      </c>
      <c r="B117" s="140" t="s">
        <v>1129</v>
      </c>
      <c r="C117" s="141" t="str">
        <f>'Red Elect'!$B$27</f>
        <v>21.2 RED DE MEDIA TENSION</v>
      </c>
      <c r="D117" s="142" t="str">
        <f>VLOOKUP($B117,'Red Elect'!$A$8:$H$81,2,FALSE)</f>
        <v>Tendido de Red Media Tensión</v>
      </c>
      <c r="E117" s="140" t="str">
        <f>VLOOKUP($B117,'Red Elect'!$A$8:$H$81,8,FALSE)</f>
        <v>gl</v>
      </c>
      <c r="F117" s="143">
        <f>VLOOKUP($B117,'Red Elect'!$A$8:$H$81,7,FALSE)</f>
        <v>247494.57035931179</v>
      </c>
      <c r="G117" s="143">
        <f>'Red Elect'!G32+'Red Elect'!G33+'Red Elect'!G34+'Red Elect'!G35+'Red Elect'!G36+'Red Elect'!G37+'Red Elect'!G38+'Red Elect'!G39+'Red Elect'!G40</f>
        <v>205888.78358258965</v>
      </c>
      <c r="H117" s="143">
        <f>'Red Elect'!G42</f>
        <v>20621.081706210301</v>
      </c>
      <c r="I117" s="143">
        <f>'Red Elect'!G44</f>
        <v>20984.705070511834</v>
      </c>
      <c r="J117" s="240"/>
    </row>
    <row r="118" spans="1:10" ht="12.75" customHeight="1" x14ac:dyDescent="0.25">
      <c r="A118" s="144">
        <v>114</v>
      </c>
      <c r="B118" s="136" t="s">
        <v>1130</v>
      </c>
      <c r="C118" s="137" t="str">
        <f>'Red Elect'!$B$47</f>
        <v>21.3 RED DE BAJA TENSION</v>
      </c>
      <c r="D118" s="138" t="str">
        <f>VLOOKUP($B118,'Red Elect'!$A$8:$H$81,2,FALSE)</f>
        <v>Tendido baja tensión</v>
      </c>
      <c r="E118" s="136" t="str">
        <f>VLOOKUP($B118,'Red Elect'!$A$8:$H$81,8,FALSE)</f>
        <v>gl</v>
      </c>
      <c r="F118" s="139">
        <f>VLOOKUP($B118,'Red Elect'!$A$8:$H$81,7,FALSE)</f>
        <v>186315.93740109418</v>
      </c>
      <c r="G118" s="139">
        <f>'Red Elect'!G52+'Red Elect'!G53+'Red Elect'!G54+'Red Elect'!G55+'Red Elect'!G56+'Red Elect'!G57+'Red Elect'!G58+'Red Elect'!G59+'Red Elect'!G60+'Red Elect'!G61+'Red Elect'!G62+'Red Elect'!G63</f>
        <v>163628.34609901335</v>
      </c>
      <c r="H118" s="139">
        <f>'Red Elect'!G65</f>
        <v>12173.030593284848</v>
      </c>
      <c r="I118" s="139">
        <f>'Red Elect'!G67</f>
        <v>10514.560708796002</v>
      </c>
      <c r="J118" s="240"/>
    </row>
    <row r="119" spans="1:10" ht="12.75" customHeight="1" x14ac:dyDescent="0.25">
      <c r="A119" s="144">
        <v>115</v>
      </c>
      <c r="B119" s="140" t="s">
        <v>1131</v>
      </c>
      <c r="C119" s="141" t="str">
        <f>'Red Elect'!$B$70</f>
        <v>21.4 ALUMBRADO PUBLICO</v>
      </c>
      <c r="D119" s="142" t="str">
        <f>VLOOKUP($B119,'Red Elect'!$A$8:$H$81,2,FALSE)</f>
        <v>Alumbrado público p/barrios</v>
      </c>
      <c r="E119" s="140" t="str">
        <f>VLOOKUP($B119,'Red Elect'!$A$8:$H$81,8,FALSE)</f>
        <v>gl</v>
      </c>
      <c r="F119" s="143">
        <f>VLOOKUP($B119,'Red Elect'!$A$8:$H$81,7,FALSE)</f>
        <v>474308.29108672112</v>
      </c>
      <c r="G119" s="143">
        <f>'Red Elect'!G75+'Red Elect'!G76+'Red Elect'!G77</f>
        <v>429341.38596718141</v>
      </c>
      <c r="H119" s="143">
        <f>'Red Elect'!G79</f>
        <v>38946.471165309697</v>
      </c>
      <c r="I119" s="143">
        <f>'Red Elect'!G81</f>
        <v>6020.4339542299685</v>
      </c>
      <c r="J119" s="240"/>
    </row>
    <row r="120" spans="1:10" ht="12.75" customHeight="1" x14ac:dyDescent="0.25">
      <c r="A120" s="144">
        <v>116</v>
      </c>
      <c r="B120" s="136" t="s">
        <v>1145</v>
      </c>
      <c r="C120" s="137" t="str">
        <f>'Red Vial'!$B$4</f>
        <v>22 - Red Vial</v>
      </c>
      <c r="D120" s="138" t="str">
        <f>VLOOKUP($B120,'Red Vial'!$A$6:$H$61,2,FALSE)</f>
        <v>Cordón cuneta de HºAº</v>
      </c>
      <c r="E120" s="136" t="str">
        <f>VLOOKUP($B120,'Red Vial'!$A$6:$H$61,8,FALSE)</f>
        <v>m</v>
      </c>
      <c r="F120" s="139">
        <f>VLOOKUP($B120,'Red Vial'!$A$6:$H$61,7,FALSE)</f>
        <v>1767.0354219158489</v>
      </c>
      <c r="G120" s="139">
        <f>'Red Vial'!G9+'Red Vial'!G10+'Red Vial'!G11+'Red Vial'!G12</f>
        <v>1137.9175450470414</v>
      </c>
      <c r="H120" s="139">
        <f>'Red Vial'!G14</f>
        <v>385.86032548666657</v>
      </c>
      <c r="I120" s="139">
        <f>'Red Vial'!G16+'Red Vial'!G17</f>
        <v>243.257551382141</v>
      </c>
      <c r="J120" s="240"/>
    </row>
    <row r="121" spans="1:10" ht="12.75" customHeight="1" x14ac:dyDescent="0.25">
      <c r="A121" s="144">
        <v>117</v>
      </c>
      <c r="B121" s="140" t="s">
        <v>1146</v>
      </c>
      <c r="C121" s="141" t="str">
        <f>'Red Vial'!$B$4</f>
        <v>22 - Red Vial</v>
      </c>
      <c r="D121" s="142" t="str">
        <f>VLOOKUP($B121,'Red Vial'!$A$6:$H$61,2,FALSE)</f>
        <v>Pavimento articulado c/sub-base</v>
      </c>
      <c r="E121" s="140" t="str">
        <f>VLOOKUP($B121,'Red Vial'!$A$6:$H$61,8,FALSE)</f>
        <v>m2</v>
      </c>
      <c r="F121" s="143">
        <f>VLOOKUP($B121,'Red Vial'!$A$6:$H$61,7,FALSE)</f>
        <v>1645.7945655157278</v>
      </c>
      <c r="G121" s="143">
        <f>'Red Vial'!G23+'Red Vial'!G24+'Red Vial'!G25</f>
        <v>678.18595190358496</v>
      </c>
      <c r="H121" s="143">
        <f>'Red Vial'!G27</f>
        <v>282.37960183342409</v>
      </c>
      <c r="I121" s="143">
        <f>'Red Vial'!G29+'Red Vial'!G30+'Red Vial'!G31+'Red Vial'!G32+'Red Vial'!G33</f>
        <v>685.22901177871859</v>
      </c>
      <c r="J121" s="240"/>
    </row>
    <row r="122" spans="1:10" ht="12.75" customHeight="1" x14ac:dyDescent="0.25">
      <c r="A122" s="144">
        <v>118</v>
      </c>
      <c r="B122" s="136" t="s">
        <v>1147</v>
      </c>
      <c r="C122" s="137" t="str">
        <f>'Red Vial'!$B$4</f>
        <v>22 - Red Vial</v>
      </c>
      <c r="D122" s="138" t="str">
        <f>VLOOKUP($B122,'Red Vial'!$A$6:$H$61,2,FALSE)</f>
        <v>Pavimento de hormigón e = 0.15</v>
      </c>
      <c r="E122" s="136" t="str">
        <f>VLOOKUP($B122,'Red Vial'!$A$6:$H$61,8,FALSE)</f>
        <v>m2</v>
      </c>
      <c r="F122" s="139">
        <f>VLOOKUP($B122,'Red Vial'!$A$6:$H$61,7,FALSE)</f>
        <v>2394.9260904053885</v>
      </c>
      <c r="G122" s="139">
        <f>'Red Vial'!G39+'Red Vial'!G40+'Red Vial'!G41+'Red Vial'!G42+'Red Vial'!G43</f>
        <v>1693.1652589030718</v>
      </c>
      <c r="H122" s="139">
        <f>'Red Vial'!G45</f>
        <v>231.51619529199994</v>
      </c>
      <c r="I122" s="139">
        <f>'Red Vial'!G47+'Red Vial'!G48+'Red Vial'!G49+'Red Vial'!G50+'Red Vial'!G51</f>
        <v>470.2446362103168</v>
      </c>
      <c r="J122" s="240"/>
    </row>
    <row r="123" spans="1:10" ht="12.75" customHeight="1" x14ac:dyDescent="0.25">
      <c r="A123" s="144">
        <v>119</v>
      </c>
      <c r="B123" s="140" t="s">
        <v>1148</v>
      </c>
      <c r="C123" s="141" t="str">
        <f>'Red Vial'!$B$4</f>
        <v>22 - Red Vial</v>
      </c>
      <c r="D123" s="142" t="str">
        <f>VLOOKUP($B123,'Red Vial'!$A$6:$H$61,2,FALSE)</f>
        <v>Enripiado e = 10 cm</v>
      </c>
      <c r="E123" s="140" t="str">
        <f>VLOOKUP($B123,'Red Vial'!$A$6:$H$61,8,FALSE)</f>
        <v>m2</v>
      </c>
      <c r="F123" s="143">
        <f>VLOOKUP($B123,'Red Vial'!$A$6:$H$61,7,FALSE)</f>
        <v>432.15170615405725</v>
      </c>
      <c r="G123" s="143">
        <f>'Red Vial'!G56</f>
        <v>124.10761061309412</v>
      </c>
      <c r="H123" s="143">
        <f>'Red Vial'!G58</f>
        <v>184.77447859100141</v>
      </c>
      <c r="I123" s="143">
        <f>'Red Vial'!G60+'Red Vial'!G61</f>
        <v>123.26961694996172</v>
      </c>
      <c r="J123" s="240"/>
    </row>
    <row r="124" spans="1:10" x14ac:dyDescent="0.25">
      <c r="A124" s="52"/>
      <c r="B124" s="52"/>
      <c r="C124" s="36"/>
      <c r="D124" s="53"/>
      <c r="E124" s="52"/>
      <c r="F124" s="56"/>
      <c r="G124" s="56"/>
      <c r="H124" s="56"/>
      <c r="I124" s="56"/>
    </row>
    <row r="125" spans="1:10" x14ac:dyDescent="0.25">
      <c r="A125" s="52"/>
      <c r="B125" s="52"/>
      <c r="C125" s="36"/>
      <c r="D125" s="53"/>
      <c r="E125" s="52"/>
      <c r="F125" s="56"/>
      <c r="G125" s="56"/>
      <c r="H125" s="56"/>
      <c r="I125" s="56"/>
    </row>
    <row r="126" spans="1:10" s="55" customFormat="1" ht="15.75" x14ac:dyDescent="0.2">
      <c r="A126" s="42"/>
      <c r="B126" s="52"/>
      <c r="C126" s="53"/>
      <c r="D126" s="53"/>
      <c r="E126" s="54"/>
      <c r="F126" s="53"/>
      <c r="G126" s="53"/>
      <c r="H126" s="53"/>
      <c r="I126" s="53"/>
    </row>
    <row r="127" spans="1:10" s="55" customFormat="1" ht="12.75" x14ac:dyDescent="0.2">
      <c r="A127" s="250"/>
      <c r="B127" s="250"/>
      <c r="C127" s="249"/>
      <c r="D127" s="249"/>
      <c r="E127" s="252"/>
      <c r="F127" s="252"/>
      <c r="G127" s="53"/>
      <c r="H127" s="245"/>
      <c r="I127" s="245"/>
    </row>
    <row r="128" spans="1:10" x14ac:dyDescent="0.25">
      <c r="A128" s="251"/>
      <c r="B128" s="251"/>
      <c r="C128" s="36"/>
      <c r="D128" s="53"/>
      <c r="E128" s="52"/>
      <c r="F128" s="53"/>
      <c r="G128" s="53"/>
      <c r="H128" s="53"/>
      <c r="I128" s="53"/>
    </row>
    <row r="129" spans="1:9" x14ac:dyDescent="0.25">
      <c r="A129" s="52"/>
      <c r="B129" s="52"/>
      <c r="C129" s="36"/>
      <c r="D129" s="53"/>
      <c r="E129" s="52"/>
      <c r="F129" s="53"/>
      <c r="G129" s="53"/>
      <c r="H129" s="53"/>
      <c r="I129" s="53"/>
    </row>
    <row r="130" spans="1:9" x14ac:dyDescent="0.25">
      <c r="A130" s="52"/>
      <c r="B130" s="52"/>
      <c r="C130" s="36"/>
      <c r="D130" s="53"/>
      <c r="E130" s="52"/>
      <c r="F130" s="53"/>
      <c r="G130" s="53"/>
      <c r="H130" s="53"/>
      <c r="I130" s="53"/>
    </row>
    <row r="131" spans="1:9" x14ac:dyDescent="0.25">
      <c r="A131" s="52"/>
      <c r="B131" s="52"/>
      <c r="C131" s="36"/>
      <c r="D131" s="53"/>
      <c r="E131" s="52"/>
      <c r="F131" s="53"/>
      <c r="G131" s="53"/>
      <c r="H131" s="53"/>
      <c r="I131" s="53"/>
    </row>
    <row r="132" spans="1:9" ht="15.75" x14ac:dyDescent="0.25">
      <c r="A132" s="42"/>
      <c r="B132" s="52"/>
      <c r="C132" s="52"/>
      <c r="D132" s="53"/>
      <c r="E132" s="52"/>
      <c r="F132" s="54"/>
      <c r="G132" s="54"/>
      <c r="H132" s="54"/>
      <c r="I132" s="54"/>
    </row>
    <row r="133" spans="1:9" x14ac:dyDescent="0.25">
      <c r="A133" s="52"/>
      <c r="B133" s="52"/>
      <c r="C133" s="52"/>
      <c r="D133" s="53"/>
      <c r="E133" s="52"/>
      <c r="F133" s="54"/>
      <c r="G133" s="54"/>
      <c r="H133" s="54"/>
      <c r="I133" s="54"/>
    </row>
    <row r="134" spans="1:9" x14ac:dyDescent="0.25">
      <c r="A134" s="52"/>
      <c r="B134" s="52"/>
      <c r="C134" s="52"/>
      <c r="D134" s="53"/>
      <c r="E134" s="52"/>
      <c r="F134" s="54"/>
      <c r="G134" s="54"/>
      <c r="H134" s="54"/>
      <c r="I134" s="54"/>
    </row>
    <row r="135" spans="1:9" x14ac:dyDescent="0.25">
      <c r="A135" s="246"/>
      <c r="B135" s="246"/>
      <c r="C135" s="246"/>
      <c r="D135" s="247"/>
      <c r="E135" s="246"/>
      <c r="F135" s="248"/>
      <c r="G135" s="248"/>
      <c r="H135" s="248"/>
      <c r="I135" s="248"/>
    </row>
    <row r="136" spans="1:9" x14ac:dyDescent="0.25">
      <c r="A136" s="52"/>
      <c r="B136" s="52"/>
      <c r="C136" s="52"/>
      <c r="D136" s="52"/>
      <c r="E136" s="52"/>
      <c r="F136" s="54"/>
      <c r="G136" s="54"/>
      <c r="H136" s="54"/>
      <c r="I136" s="54"/>
    </row>
    <row r="137" spans="1:9" x14ac:dyDescent="0.25">
      <c r="A137" s="52"/>
      <c r="B137" s="52"/>
      <c r="C137" s="52"/>
      <c r="D137" s="52"/>
      <c r="E137" s="52"/>
      <c r="F137" s="54"/>
      <c r="G137" s="54"/>
      <c r="H137" s="54"/>
      <c r="I137" s="54"/>
    </row>
    <row r="138" spans="1:9" x14ac:dyDescent="0.25">
      <c r="A138" s="52"/>
      <c r="B138" s="52"/>
      <c r="C138" s="52"/>
      <c r="D138" s="52"/>
      <c r="E138" s="52"/>
      <c r="F138" s="54"/>
      <c r="G138" s="54"/>
      <c r="H138" s="54"/>
      <c r="I138" s="54"/>
    </row>
    <row r="139" spans="1:9" x14ac:dyDescent="0.25">
      <c r="A139" s="52"/>
      <c r="B139" s="52"/>
      <c r="C139" s="52"/>
      <c r="D139" s="52"/>
      <c r="E139" s="52"/>
      <c r="F139" s="54"/>
      <c r="G139" s="54"/>
      <c r="H139" s="54"/>
      <c r="I139" s="54"/>
    </row>
    <row r="140" spans="1:9" x14ac:dyDescent="0.25">
      <c r="A140" s="52"/>
      <c r="B140" s="52"/>
      <c r="C140" s="52"/>
      <c r="D140" s="52"/>
      <c r="E140" s="52"/>
      <c r="F140" s="54"/>
      <c r="G140" s="54"/>
      <c r="H140" s="54"/>
      <c r="I140" s="54"/>
    </row>
    <row r="141" spans="1:9" x14ac:dyDescent="0.25">
      <c r="A141" s="52"/>
      <c r="B141" s="52"/>
      <c r="C141" s="52"/>
      <c r="D141" s="52"/>
      <c r="E141" s="52"/>
      <c r="F141" s="54"/>
      <c r="G141" s="54"/>
      <c r="H141" s="54"/>
      <c r="I141" s="54"/>
    </row>
    <row r="142" spans="1:9" x14ac:dyDescent="0.25">
      <c r="A142" s="52"/>
      <c r="B142" s="52"/>
      <c r="C142" s="52"/>
      <c r="D142" s="52"/>
      <c r="E142" s="52"/>
      <c r="F142" s="54"/>
      <c r="G142" s="54"/>
      <c r="H142" s="54"/>
      <c r="I142" s="54"/>
    </row>
    <row r="143" spans="1:9" x14ac:dyDescent="0.25">
      <c r="A143" s="52"/>
      <c r="B143" s="52"/>
      <c r="C143" s="52"/>
      <c r="D143" s="52"/>
      <c r="E143" s="52"/>
      <c r="F143" s="54"/>
      <c r="G143" s="54"/>
      <c r="H143" s="54"/>
      <c r="I143" s="54"/>
    </row>
    <row r="144" spans="1:9" x14ac:dyDescent="0.25">
      <c r="A144" s="52"/>
      <c r="B144" s="52"/>
      <c r="C144" s="52"/>
      <c r="D144" s="52"/>
      <c r="E144" s="52"/>
      <c r="F144" s="54"/>
      <c r="G144" s="54"/>
      <c r="H144" s="54"/>
      <c r="I144" s="54"/>
    </row>
    <row r="145" spans="1:9" x14ac:dyDescent="0.25">
      <c r="A145" s="52"/>
      <c r="B145" s="52"/>
      <c r="C145" s="52"/>
      <c r="D145" s="52"/>
      <c r="E145" s="52"/>
      <c r="F145" s="54"/>
      <c r="G145" s="54"/>
      <c r="H145" s="54"/>
      <c r="I145" s="54"/>
    </row>
    <row r="146" spans="1:9" x14ac:dyDescent="0.25">
      <c r="A146" s="52"/>
      <c r="B146" s="52"/>
      <c r="C146" s="52"/>
      <c r="D146" s="52"/>
      <c r="E146" s="52"/>
      <c r="F146" s="54"/>
      <c r="G146" s="54"/>
      <c r="H146" s="54"/>
      <c r="I146" s="54"/>
    </row>
    <row r="147" spans="1:9" x14ac:dyDescent="0.25">
      <c r="A147" s="52"/>
      <c r="B147" s="52"/>
      <c r="C147" s="52"/>
      <c r="D147" s="52"/>
      <c r="E147" s="52"/>
      <c r="F147" s="54"/>
      <c r="G147" s="54"/>
      <c r="H147" s="54"/>
      <c r="I147" s="54"/>
    </row>
    <row r="148" spans="1:9" x14ac:dyDescent="0.25">
      <c r="A148" s="52"/>
      <c r="B148" s="52"/>
      <c r="C148" s="52"/>
      <c r="D148" s="52"/>
      <c r="E148" s="52"/>
      <c r="F148" s="54"/>
      <c r="G148" s="54"/>
      <c r="H148" s="54"/>
      <c r="I148" s="54"/>
    </row>
    <row r="149" spans="1:9" x14ac:dyDescent="0.25">
      <c r="A149" s="52"/>
      <c r="B149" s="52"/>
      <c r="C149" s="52"/>
      <c r="D149" s="52"/>
      <c r="E149" s="52"/>
      <c r="F149" s="54"/>
      <c r="G149" s="54"/>
      <c r="H149" s="54"/>
      <c r="I149" s="54"/>
    </row>
    <row r="150" spans="1:9" x14ac:dyDescent="0.25">
      <c r="A150" s="52"/>
      <c r="B150" s="52"/>
      <c r="C150" s="52"/>
      <c r="D150" s="52"/>
      <c r="E150" s="52"/>
      <c r="F150" s="54"/>
      <c r="G150" s="54"/>
      <c r="H150" s="54"/>
      <c r="I150" s="54"/>
    </row>
    <row r="151" spans="1:9" x14ac:dyDescent="0.25">
      <c r="A151" s="52"/>
      <c r="B151" s="52"/>
      <c r="C151" s="52"/>
      <c r="D151" s="52"/>
      <c r="E151" s="52"/>
      <c r="F151" s="54"/>
      <c r="G151" s="54"/>
      <c r="H151" s="54"/>
      <c r="I151" s="54"/>
    </row>
    <row r="152" spans="1:9" x14ac:dyDescent="0.25">
      <c r="A152" s="52"/>
      <c r="B152" s="52"/>
      <c r="C152" s="52"/>
      <c r="D152" s="52"/>
      <c r="E152" s="52"/>
      <c r="F152" s="54"/>
      <c r="G152" s="54"/>
      <c r="H152" s="54"/>
      <c r="I152" s="54"/>
    </row>
    <row r="153" spans="1:9" x14ac:dyDescent="0.25">
      <c r="A153" s="52"/>
      <c r="B153" s="52"/>
      <c r="C153" s="52"/>
      <c r="D153" s="52"/>
      <c r="E153" s="52"/>
      <c r="F153" s="54"/>
      <c r="G153" s="54"/>
      <c r="H153" s="54"/>
      <c r="I153" s="54"/>
    </row>
    <row r="154" spans="1:9" x14ac:dyDescent="0.25">
      <c r="A154" s="52"/>
      <c r="B154" s="52"/>
      <c r="C154" s="52"/>
      <c r="D154" s="52"/>
      <c r="E154" s="52"/>
      <c r="F154" s="54"/>
      <c r="G154" s="54"/>
      <c r="H154" s="54"/>
      <c r="I154" s="54"/>
    </row>
    <row r="155" spans="1:9" x14ac:dyDescent="0.25">
      <c r="A155" s="52"/>
      <c r="B155" s="52"/>
      <c r="C155" s="52"/>
      <c r="D155" s="52"/>
      <c r="E155" s="52"/>
      <c r="F155" s="54"/>
      <c r="G155" s="54"/>
      <c r="H155" s="54"/>
      <c r="I155" s="54"/>
    </row>
    <row r="156" spans="1:9" x14ac:dyDescent="0.25">
      <c r="A156" s="52"/>
      <c r="B156" s="52"/>
      <c r="C156" s="52"/>
      <c r="D156" s="52"/>
      <c r="E156" s="52"/>
      <c r="F156" s="54"/>
      <c r="G156" s="54"/>
      <c r="H156" s="54"/>
      <c r="I156" s="54"/>
    </row>
    <row r="157" spans="1:9" x14ac:dyDescent="0.25">
      <c r="A157" s="52"/>
      <c r="B157" s="52"/>
      <c r="C157" s="52"/>
      <c r="D157" s="53"/>
      <c r="E157" s="52"/>
      <c r="F157" s="54"/>
      <c r="G157" s="54"/>
      <c r="H157" s="54"/>
      <c r="I157" s="54"/>
    </row>
  </sheetData>
  <mergeCells count="2">
    <mergeCell ref="A2:F2"/>
    <mergeCell ref="A3:F3"/>
  </mergeCells>
  <pageMargins left="0.23622047244094491" right="0.23622047244094491" top="0.74803149606299213" bottom="0.74803149606299213" header="0.31496062992125984" footer="0.31496062992125984"/>
  <pageSetup paperSize="9" scale="69" fitToHeight="4" orientation="portrait" verticalDpi="300" r:id="rId1"/>
  <headerFooter>
    <oddHeader>&amp;LANEXO I</oddHeader>
    <oddFooter>&amp;CAGOSTO 2020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7"/>
  <sheetViews>
    <sheetView topLeftCell="B1" workbookViewId="0">
      <selection activeCell="L46" sqref="B1:M46"/>
    </sheetView>
  </sheetViews>
  <sheetFormatPr baseColWidth="10" defaultRowHeight="12.75" x14ac:dyDescent="0.2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 x14ac:dyDescent="0.2"/>
    <row r="2" spans="1:27" s="1" customFormat="1" ht="33.75" customHeight="1" x14ac:dyDescent="0.35">
      <c r="A2" s="26"/>
      <c r="B2" s="334" t="str">
        <f>'PT ORGANISMOS'!A2</f>
        <v>Precios de AGOSTO 2020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 x14ac:dyDescent="0.25">
      <c r="A4" s="26"/>
      <c r="B4" s="333" t="s">
        <v>1164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 x14ac:dyDescent="0.25">
      <c r="A5" s="27"/>
      <c r="B5" s="33"/>
      <c r="H5" s="4"/>
      <c r="I5" s="4"/>
      <c r="J5" s="4"/>
      <c r="K5" s="4"/>
      <c r="L5" s="5"/>
      <c r="M5" s="3"/>
      <c r="O5" s="84" t="s">
        <v>1152</v>
      </c>
      <c r="P5" s="82" t="s">
        <v>1153</v>
      </c>
      <c r="Q5" s="81" t="s">
        <v>1154</v>
      </c>
      <c r="R5" s="81" t="s">
        <v>1155</v>
      </c>
      <c r="S5" s="81" t="s">
        <v>1161</v>
      </c>
      <c r="T5" s="95" t="s">
        <v>1161</v>
      </c>
      <c r="U5" s="98" t="s">
        <v>175</v>
      </c>
      <c r="V5" s="98" t="s">
        <v>1156</v>
      </c>
      <c r="W5" s="98" t="s">
        <v>1157</v>
      </c>
      <c r="X5" s="98" t="s">
        <v>1158</v>
      </c>
      <c r="Y5" s="98" t="s">
        <v>123</v>
      </c>
      <c r="Z5" s="102" t="s">
        <v>1159</v>
      </c>
      <c r="AA5" s="98" t="s">
        <v>1163</v>
      </c>
    </row>
    <row r="6" spans="1:27" s="2" customFormat="1" ht="15" x14ac:dyDescent="0.25">
      <c r="A6" s="28"/>
      <c r="B6" s="34" t="s">
        <v>909</v>
      </c>
      <c r="C6" s="18"/>
      <c r="D6" s="18"/>
      <c r="E6" s="18"/>
      <c r="F6" s="18"/>
      <c r="G6" s="18"/>
      <c r="H6" s="19"/>
      <c r="I6" s="19"/>
      <c r="J6" s="19"/>
      <c r="K6" s="19" t="s">
        <v>914</v>
      </c>
      <c r="L6" s="20" t="s">
        <v>911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2471.2590421319092</v>
      </c>
      <c r="T6" s="89">
        <f>($L$10+$L$13)*0.07*R6/4000</f>
        <v>478.96574061101109</v>
      </c>
      <c r="U6" s="99">
        <f>$L$8*R6</f>
        <v>1271.3947938484846</v>
      </c>
      <c r="V6" s="99">
        <f>$L$19/120/8*R6</f>
        <v>147.55984488924128</v>
      </c>
      <c r="W6" s="103">
        <f>P6*S6/2/R6</f>
        <v>170.4316580780627</v>
      </c>
      <c r="X6" s="99">
        <f>$L$15*2*6/40000*O6</f>
        <v>156.72362481300308</v>
      </c>
      <c r="Y6" s="99">
        <f>0.12*145*$L$14*1.3*P6</f>
        <v>499.98145073726596</v>
      </c>
      <c r="Z6" s="103">
        <f t="shared" ref="Z6:Z47" si="2">+S6+T6+U6+V6+W6+X6+Y6</f>
        <v>5196.316155108977</v>
      </c>
      <c r="AA6" s="104">
        <f>Z6/10/O6</f>
        <v>51.963161551089776</v>
      </c>
    </row>
    <row r="7" spans="1:27" s="2" customFormat="1" ht="13.5" customHeight="1" x14ac:dyDescent="0.25">
      <c r="A7" s="27"/>
      <c r="B7" s="35" t="s">
        <v>903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2641.6907002099715</v>
      </c>
      <c r="T7" s="89">
        <f t="shared" ref="T7:T14" si="4">($L$10+$L$13)*0.07*R7/4000</f>
        <v>511.99786065314981</v>
      </c>
      <c r="U7" s="99">
        <f t="shared" ref="U7:U47" si="5">$L$8*R7</f>
        <v>1359.0771934242423</v>
      </c>
      <c r="V7" s="99">
        <f t="shared" ref="V7:V14" si="6">$L$19/120/8*R7</f>
        <v>157.73638591608551</v>
      </c>
      <c r="W7" s="103">
        <f t="shared" ref="W7:W47" si="7">P7*S7/2/R7</f>
        <v>255.64748711709402</v>
      </c>
      <c r="X7" s="99">
        <f t="shared" ref="X7:X14" si="8">$L$15*2*6/40000*O7</f>
        <v>235.08543721950466</v>
      </c>
      <c r="Y7" s="99">
        <f t="shared" ref="Y7:Y14" si="9">0.12*145*$L$14*1.3*P7</f>
        <v>749.97217610589882</v>
      </c>
      <c r="Z7" s="103">
        <f t="shared" si="2"/>
        <v>5911.2072406459465</v>
      </c>
      <c r="AA7" s="104">
        <f t="shared" ref="AA7:AA14" si="10">+Z7/10/O7</f>
        <v>39.408048270972976</v>
      </c>
    </row>
    <row r="8" spans="1:27" s="2" customFormat="1" ht="13.5" customHeight="1" x14ac:dyDescent="0.25">
      <c r="A8" s="27">
        <v>204</v>
      </c>
      <c r="B8" s="39" t="str">
        <f>VLOOKUP($A8,'PT ORGANISMOS'!$B$5:$H$1025,4,FALSE)</f>
        <v>mo.008</v>
      </c>
      <c r="C8" s="7" t="str">
        <f>VLOOKUP($A8,'PT ORGANISMOS'!$B$5:$H$1025,3,FALSE)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ORGANISMOS'!$B$5:$H$1025,7,FALSE)</f>
        <v>h</v>
      </c>
      <c r="L8" s="22">
        <f>VLOOKUP($B8,IN_08_20!$B:$E,4,)</f>
        <v>438.41199787878782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2812.1223582880339</v>
      </c>
      <c r="T8" s="89">
        <f t="shared" si="4"/>
        <v>545.02998069528849</v>
      </c>
      <c r="U8" s="99">
        <f t="shared" si="5"/>
        <v>1446.7595929999998</v>
      </c>
      <c r="V8" s="99">
        <f t="shared" si="6"/>
        <v>167.91292694292974</v>
      </c>
      <c r="W8" s="103">
        <f t="shared" si="7"/>
        <v>340.86331615612534</v>
      </c>
      <c r="X8" s="99">
        <f t="shared" si="8"/>
        <v>313.44724962600617</v>
      </c>
      <c r="Y8" s="99">
        <f t="shared" si="9"/>
        <v>999.96290147453192</v>
      </c>
      <c r="Z8" s="103">
        <f t="shared" si="2"/>
        <v>6626.0983261829151</v>
      </c>
      <c r="AA8" s="104">
        <f t="shared" si="10"/>
        <v>33.130491630914577</v>
      </c>
    </row>
    <row r="9" spans="1:27" s="2" customFormat="1" ht="13.5" customHeight="1" x14ac:dyDescent="0.25">
      <c r="A9" s="27"/>
      <c r="B9" s="35" t="s">
        <v>904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2982.5540163660971</v>
      </c>
      <c r="T9" s="89">
        <f t="shared" si="4"/>
        <v>578.06210073742727</v>
      </c>
      <c r="U9" s="99">
        <f t="shared" si="5"/>
        <v>1534.4419925757575</v>
      </c>
      <c r="V9" s="99">
        <f t="shared" si="6"/>
        <v>178.08946796977398</v>
      </c>
      <c r="W9" s="103">
        <f t="shared" si="7"/>
        <v>426.07914519515674</v>
      </c>
      <c r="X9" s="99">
        <f t="shared" si="8"/>
        <v>391.80906203250771</v>
      </c>
      <c r="Y9" s="99">
        <f t="shared" si="9"/>
        <v>1249.9536268431648</v>
      </c>
      <c r="Z9" s="103">
        <f t="shared" si="2"/>
        <v>7340.9894117198846</v>
      </c>
      <c r="AA9" s="104">
        <f t="shared" si="10"/>
        <v>29.363957646879541</v>
      </c>
    </row>
    <row r="10" spans="1:27" s="2" customFormat="1" ht="13.5" customHeight="1" x14ac:dyDescent="0.25">
      <c r="A10" s="27">
        <v>143</v>
      </c>
      <c r="B10" s="39" t="str">
        <f>VLOOKUP($A10,'PT ORGANISMOS'!$B$5:$H$1025,4,FALSE)</f>
        <v>eq.106</v>
      </c>
      <c r="C10" s="7" t="str">
        <f>VLOOKUP($A10,'PT ORGANISMOS'!$B$5:$H$1025,3,FALSE)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ORGANISMOS'!$B$5:$H$1025,7,FALSE)</f>
        <v>u</v>
      </c>
      <c r="L10" s="22">
        <f>VLOOKUP($B10,IN_08_20!$B:$E,4,)</f>
        <v>8682673.8198819347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3152.9856744441599</v>
      </c>
      <c r="T10" s="89">
        <f t="shared" si="4"/>
        <v>611.09422077956594</v>
      </c>
      <c r="U10" s="99">
        <f t="shared" si="5"/>
        <v>1622.1243921515149</v>
      </c>
      <c r="V10" s="99">
        <f t="shared" si="6"/>
        <v>188.26600899661821</v>
      </c>
      <c r="W10" s="103">
        <f t="shared" si="7"/>
        <v>511.29497423418809</v>
      </c>
      <c r="X10" s="99">
        <f t="shared" si="8"/>
        <v>470.17087443900931</v>
      </c>
      <c r="Y10" s="99">
        <f t="shared" si="9"/>
        <v>1499.9443522117976</v>
      </c>
      <c r="Z10" s="103">
        <f t="shared" si="2"/>
        <v>8055.8804972568541</v>
      </c>
      <c r="AA10" s="104">
        <f t="shared" si="10"/>
        <v>26.852934990856181</v>
      </c>
    </row>
    <row r="11" spans="1:27" s="2" customFormat="1" ht="13.5" customHeight="1" x14ac:dyDescent="0.25">
      <c r="A11" s="27">
        <v>144</v>
      </c>
      <c r="B11" s="39" t="str">
        <f>VLOOKUP($A11,'PT ORGANISMOS'!$B$5:$H$1025,4,FALSE)</f>
        <v>eq.107</v>
      </c>
      <c r="C11" s="7" t="str">
        <f>VLOOKUP($A11,'PT ORGANISMOS'!$B$5:$H$1025,3,FALSE)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ORGANISMOS'!$B$5:$H$1025,7,FALSE)</f>
        <v>u</v>
      </c>
      <c r="L11" s="22">
        <f>VLOOKUP($B11,IN_08_20!$B:$E,4,)</f>
        <v>9448893.5952155422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3323.4173325222223</v>
      </c>
      <c r="T11" s="89">
        <f t="shared" si="4"/>
        <v>644.12634082170462</v>
      </c>
      <c r="U11" s="99">
        <f t="shared" si="5"/>
        <v>1709.8067917272724</v>
      </c>
      <c r="V11" s="99">
        <f t="shared" si="6"/>
        <v>198.44255002346242</v>
      </c>
      <c r="W11" s="103">
        <f t="shared" si="7"/>
        <v>596.51080327321927</v>
      </c>
      <c r="X11" s="99">
        <f t="shared" si="8"/>
        <v>548.53268684551085</v>
      </c>
      <c r="Y11" s="99">
        <f t="shared" si="9"/>
        <v>1749.9350775804305</v>
      </c>
      <c r="Z11" s="103">
        <f t="shared" si="2"/>
        <v>8770.7715827938227</v>
      </c>
      <c r="AA11" s="104">
        <f t="shared" si="10"/>
        <v>25.059347379410923</v>
      </c>
    </row>
    <row r="12" spans="1:27" s="2" customFormat="1" ht="13.5" customHeight="1" x14ac:dyDescent="0.25">
      <c r="A12" s="27">
        <v>148</v>
      </c>
      <c r="B12" s="39" t="str">
        <f>VLOOKUP($A12,'PT ORGANISMOS'!$B$5:$H$1025,4,FALSE)</f>
        <v>eq.111</v>
      </c>
      <c r="C12" s="7" t="str">
        <f>VLOOKUP($A12,'PT ORGANISMOS'!$B$5:$H$1025,3,FALSE)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ORGANISMOS'!$B$5:$H$1025,7,FALSE)</f>
        <v>u</v>
      </c>
      <c r="L12" s="22">
        <f>VLOOKUP($B12,IN_08_20!$B:$E,4,)</f>
        <v>785751.62889932538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3493.8489906002851</v>
      </c>
      <c r="T12" s="89">
        <f t="shared" si="4"/>
        <v>677.15846086384317</v>
      </c>
      <c r="U12" s="99">
        <f t="shared" si="5"/>
        <v>1797.4891913030299</v>
      </c>
      <c r="V12" s="99">
        <f t="shared" si="6"/>
        <v>208.61909105030662</v>
      </c>
      <c r="W12" s="103">
        <f t="shared" si="7"/>
        <v>681.7266323122509</v>
      </c>
      <c r="X12" s="99">
        <f t="shared" si="8"/>
        <v>626.89449925201234</v>
      </c>
      <c r="Y12" s="99">
        <f t="shared" si="9"/>
        <v>1999.9258029490638</v>
      </c>
      <c r="Z12" s="103">
        <f t="shared" si="2"/>
        <v>9485.6626683307913</v>
      </c>
      <c r="AA12" s="104">
        <f t="shared" si="10"/>
        <v>23.714156670826977</v>
      </c>
    </row>
    <row r="13" spans="1:27" s="2" customFormat="1" ht="13.5" customHeight="1" x14ac:dyDescent="0.25">
      <c r="A13" s="27">
        <v>149</v>
      </c>
      <c r="B13" s="39" t="str">
        <f>VLOOKUP($A13,'PT ORGANISMOS'!$B$5:$H$1025,4,FALSE)</f>
        <v>eq.112</v>
      </c>
      <c r="C13" s="7" t="str">
        <f>VLOOKUP($A13,'PT ORGANISMOS'!$B$5:$H$1025,3,FALSE)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ORGANISMOS'!$B$5:$H$1025,7,FALSE)</f>
        <v>u</v>
      </c>
      <c r="L13" s="22">
        <f>VLOOKUP($B13,IN_08_20!$B:$E,4,)</f>
        <v>755074.76358626457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3664.2806486783475</v>
      </c>
      <c r="T13" s="89">
        <f t="shared" si="4"/>
        <v>710.19058090598196</v>
      </c>
      <c r="U13" s="99">
        <f t="shared" si="5"/>
        <v>1885.1715908787876</v>
      </c>
      <c r="V13" s="99">
        <f t="shared" si="6"/>
        <v>218.79563207715086</v>
      </c>
      <c r="W13" s="103">
        <f t="shared" si="7"/>
        <v>766.94246135128208</v>
      </c>
      <c r="X13" s="99">
        <f t="shared" si="8"/>
        <v>705.25631165851394</v>
      </c>
      <c r="Y13" s="99">
        <f t="shared" si="9"/>
        <v>2249.9165283176967</v>
      </c>
      <c r="Z13" s="103">
        <f t="shared" si="2"/>
        <v>10200.55375386776</v>
      </c>
      <c r="AA13" s="104">
        <f t="shared" si="10"/>
        <v>22.667897230817243</v>
      </c>
    </row>
    <row r="14" spans="1:27" s="2" customFormat="1" ht="13.5" customHeight="1" x14ac:dyDescent="0.25">
      <c r="A14" s="27">
        <v>69</v>
      </c>
      <c r="B14" s="39" t="str">
        <f>VLOOKUP($A14,'PT ORGANISMOS'!$B$5:$H$1025,4,FALSE)</f>
        <v>eq.006</v>
      </c>
      <c r="C14" s="7" t="str">
        <f>VLOOKUP($A14,'PT ORGANISMOS'!$B$5:$H$1025,3,FALSE)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ORGANISMOS'!$B$5:$H$1025,7,FALSE)</f>
        <v>l</v>
      </c>
      <c r="L14" s="22">
        <f>VLOOKUP($B14,IN_08_20!$B:$E,4,)</f>
        <v>55.258781027549283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3834.7123067564098</v>
      </c>
      <c r="T14" s="89">
        <f t="shared" si="4"/>
        <v>743.22270094812063</v>
      </c>
      <c r="U14" s="99">
        <f t="shared" si="5"/>
        <v>1972.8539904545451</v>
      </c>
      <c r="V14" s="99">
        <f t="shared" si="6"/>
        <v>228.97217310399509</v>
      </c>
      <c r="W14" s="103">
        <f t="shared" si="7"/>
        <v>852.15829039031325</v>
      </c>
      <c r="X14" s="99">
        <f t="shared" si="8"/>
        <v>783.61812406501542</v>
      </c>
      <c r="Y14" s="99">
        <f t="shared" si="9"/>
        <v>2499.9072536863296</v>
      </c>
      <c r="Z14" s="103">
        <f t="shared" si="2"/>
        <v>10915.444839404729</v>
      </c>
      <c r="AA14" s="104">
        <f t="shared" si="10"/>
        <v>21.830889678809459</v>
      </c>
    </row>
    <row r="15" spans="1:27" s="2" customFormat="1" ht="13.5" customHeight="1" x14ac:dyDescent="0.25">
      <c r="A15" s="27">
        <v>145</v>
      </c>
      <c r="B15" s="39" t="str">
        <f>VLOOKUP($A15,'PT ORGANISMOS'!$B$5:$H$1025,4,FALSE)</f>
        <v>eq.108</v>
      </c>
      <c r="C15" s="7" t="str">
        <f>VLOOKUP($A15,'PT ORGANISMOS'!$B$5:$H$1025,3,FALSE)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ORGANISMOS'!$B$5:$H$1025,7,FALSE)</f>
        <v>u</v>
      </c>
      <c r="L15" s="22">
        <f>VLOOKUP($B15,IN_08_20!$B:$E,4,)</f>
        <v>52241.208271001029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7714.2000792541648</v>
      </c>
      <c r="T15" s="91">
        <f>($L$11+$L$13)*0.07*R15/4000</f>
        <v>1499.9833487438657</v>
      </c>
      <c r="U15" s="99">
        <f t="shared" si="5"/>
        <v>3682.6607821818179</v>
      </c>
      <c r="V15" s="105">
        <f>$L$20/120/8*R15</f>
        <v>481.5796060980071</v>
      </c>
      <c r="W15" s="103">
        <f t="shared" si="7"/>
        <v>1102.028582750595</v>
      </c>
      <c r="X15" s="105">
        <f>2*($L$16*6+$L$17*12)/40000*O15</f>
        <v>3047.379203882871</v>
      </c>
      <c r="Y15" s="105">
        <f>0.12*176*$L$14*1.3*P15</f>
        <v>3641.2442205417433</v>
      </c>
      <c r="Z15" s="103">
        <f t="shared" si="2"/>
        <v>21169.075823453066</v>
      </c>
      <c r="AA15" s="106">
        <f t="shared" ref="AA15:AA47" si="11">+Z15/24/O15</f>
        <v>14.700747099620184</v>
      </c>
    </row>
    <row r="16" spans="1:27" s="2" customFormat="1" ht="13.5" customHeight="1" x14ac:dyDescent="0.25">
      <c r="A16" s="27">
        <v>146</v>
      </c>
      <c r="B16" s="39" t="str">
        <f>VLOOKUP($A16,'PT ORGANISMOS'!$B$5:$H$1025,4,FALSE)</f>
        <v>eq.109</v>
      </c>
      <c r="C16" s="7" t="str">
        <f>VLOOKUP($A16,'PT ORGANISMOS'!$B$5:$H$1025,3,FALSE)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ORGANISMOS'!$B$5:$H$1025,7,FALSE)</f>
        <v>u</v>
      </c>
      <c r="L16" s="22">
        <f>VLOOKUP($B16,IN_08_20!$B:$E,4,)</f>
        <v>56234.610122462051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8081.5429401710317</v>
      </c>
      <c r="T16" s="91">
        <f t="shared" ref="T16:T47" si="13">($L$11+$L$13)*0.07*R16/4000</f>
        <v>1571.4111272554785</v>
      </c>
      <c r="U16" s="99">
        <f t="shared" si="5"/>
        <v>3858.0255813333329</v>
      </c>
      <c r="V16" s="105">
        <f t="shared" ref="V16:V47" si="14">$L$20/120/8*R16</f>
        <v>504.51196829315029</v>
      </c>
      <c r="W16" s="103">
        <f t="shared" si="7"/>
        <v>1285.7000132090275</v>
      </c>
      <c r="X16" s="105">
        <f t="shared" ref="X16:X47" si="15">2*($L$16*6+$L$17*12)/40000*O16</f>
        <v>3555.2757378633496</v>
      </c>
      <c r="Y16" s="105">
        <f t="shared" ref="Y16:Y47" si="16">0.12*176*$L$14*1.3*P16</f>
        <v>4248.1182572987</v>
      </c>
      <c r="Z16" s="103">
        <f t="shared" si="2"/>
        <v>23104.585625424072</v>
      </c>
      <c r="AA16" s="106">
        <f t="shared" si="11"/>
        <v>13.7527295389429</v>
      </c>
    </row>
    <row r="17" spans="1:27" s="2" customFormat="1" ht="13.5" customHeight="1" x14ac:dyDescent="0.25">
      <c r="A17" s="27">
        <v>147</v>
      </c>
      <c r="B17" s="39" t="str">
        <f>VLOOKUP($A17,'PT ORGANISMOS'!$B$5:$H$1025,4,FALSE)</f>
        <v>eq.110</v>
      </c>
      <c r="C17" s="7" t="str">
        <f>VLOOKUP($A17,'PT ORGANISMOS'!$B$5:$H$1025,3,FALSE)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ORGANISMOS'!$B$5:$H$1025,7,FALSE)</f>
        <v>u</v>
      </c>
      <c r="L17" s="22">
        <f>VLOOKUP($B17,IN_08_20!$B:$E,4,)</f>
        <v>56532.117268848728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8448.8858010878957</v>
      </c>
      <c r="T17" s="91">
        <f t="shared" si="13"/>
        <v>1642.8389057670909</v>
      </c>
      <c r="U17" s="99">
        <f t="shared" si="5"/>
        <v>4033.3903804848478</v>
      </c>
      <c r="V17" s="105">
        <f t="shared" si="14"/>
        <v>527.44433048829342</v>
      </c>
      <c r="W17" s="103">
        <f t="shared" si="7"/>
        <v>1469.3714436674602</v>
      </c>
      <c r="X17" s="105">
        <f t="shared" si="15"/>
        <v>4063.1722718438282</v>
      </c>
      <c r="Y17" s="105">
        <f t="shared" si="16"/>
        <v>4854.992294055658</v>
      </c>
      <c r="Z17" s="103">
        <f t="shared" si="2"/>
        <v>25040.09542739507</v>
      </c>
      <c r="AA17" s="106">
        <f t="shared" si="11"/>
        <v>13.041716368434933</v>
      </c>
    </row>
    <row r="18" spans="1:27" s="2" customFormat="1" ht="13.5" customHeight="1" x14ac:dyDescent="0.25">
      <c r="A18" s="27"/>
      <c r="B18" s="35" t="s">
        <v>1160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8816.2286620047598</v>
      </c>
      <c r="T18" s="91">
        <f t="shared" si="13"/>
        <v>1714.2666842787035</v>
      </c>
      <c r="U18" s="99">
        <f t="shared" si="5"/>
        <v>4208.7551796363632</v>
      </c>
      <c r="V18" s="105">
        <f t="shared" si="14"/>
        <v>550.37669268343666</v>
      </c>
      <c r="W18" s="103">
        <f t="shared" si="7"/>
        <v>1653.0428741258925</v>
      </c>
      <c r="X18" s="105">
        <f t="shared" si="15"/>
        <v>4571.0688058243068</v>
      </c>
      <c r="Y18" s="105">
        <f t="shared" si="16"/>
        <v>5461.8663308126152</v>
      </c>
      <c r="Z18" s="103">
        <f t="shared" si="2"/>
        <v>26975.605229366076</v>
      </c>
      <c r="AA18" s="106">
        <f t="shared" si="11"/>
        <v>12.488706124706518</v>
      </c>
    </row>
    <row r="19" spans="1:27" s="2" customFormat="1" ht="13.5" customHeight="1" x14ac:dyDescent="0.25">
      <c r="A19" s="27">
        <v>156</v>
      </c>
      <c r="B19" s="39" t="str">
        <f>VLOOKUP($A19,'PT ORGANISMOS'!$B$5:$H$1025,4,FALSE)</f>
        <v>fi.028</v>
      </c>
      <c r="C19" s="7" t="str">
        <f>VLOOKUP($A19,'PT ORGANISMOS'!$B$5:$H$1025,3,FALSE)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ORGANISMOS'!$B$5:$H$1025,7,FALSE)</f>
        <v>u</v>
      </c>
      <c r="L19" s="22">
        <f>VLOOKUP($B19,IN_08_20!$B:$E,4,)</f>
        <v>48847.396928852286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9183.5715229216239</v>
      </c>
      <c r="T19" s="91">
        <f t="shared" si="13"/>
        <v>1785.6944627903165</v>
      </c>
      <c r="U19" s="99">
        <f t="shared" si="5"/>
        <v>4384.1199787878777</v>
      </c>
      <c r="V19" s="105">
        <f t="shared" si="14"/>
        <v>573.30905487857979</v>
      </c>
      <c r="W19" s="103">
        <f t="shared" si="7"/>
        <v>1836.7143045843247</v>
      </c>
      <c r="X19" s="105">
        <f t="shared" si="15"/>
        <v>5078.9653398047858</v>
      </c>
      <c r="Y19" s="105">
        <f t="shared" si="16"/>
        <v>6068.7403675695723</v>
      </c>
      <c r="Z19" s="103">
        <f t="shared" si="2"/>
        <v>28911.115031337078</v>
      </c>
      <c r="AA19" s="106">
        <f t="shared" si="11"/>
        <v>12.046297929723783</v>
      </c>
    </row>
    <row r="20" spans="1:27" s="2" customFormat="1" ht="13.5" customHeight="1" x14ac:dyDescent="0.25">
      <c r="A20" s="30">
        <v>157</v>
      </c>
      <c r="B20" s="40" t="str">
        <f>VLOOKUP($A20,'PT ORGANISMOS'!$B$5:$H$1025,4,FALSE)</f>
        <v>fi.029</v>
      </c>
      <c r="C20" s="14" t="str">
        <f>VLOOKUP($A20,'PT ORGANISMOS'!$B$5:$H$1025,3,FALSE)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ORGANISMOS'!$B$5:$H$1025,7,FALSE)</f>
        <v>u</v>
      </c>
      <c r="L20" s="24">
        <f>VLOOKUP($B20,IN_08_20!$B:$E,4,)</f>
        <v>55037.669268343663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9550.9143838384916</v>
      </c>
      <c r="T20" s="91">
        <f t="shared" si="13"/>
        <v>1857.1222413019291</v>
      </c>
      <c r="U20" s="99">
        <f t="shared" si="5"/>
        <v>4559.4847779393931</v>
      </c>
      <c r="V20" s="105">
        <f t="shared" si="14"/>
        <v>596.24141707372303</v>
      </c>
      <c r="W20" s="103">
        <f t="shared" si="7"/>
        <v>2020.3857350427579</v>
      </c>
      <c r="X20" s="105">
        <f t="shared" si="15"/>
        <v>5586.8618737852639</v>
      </c>
      <c r="Y20" s="105">
        <f t="shared" si="16"/>
        <v>6675.6144043265303</v>
      </c>
      <c r="Z20" s="103">
        <f t="shared" si="2"/>
        <v>30846.624833308088</v>
      </c>
      <c r="AA20" s="106">
        <f t="shared" si="11"/>
        <v>11.684327588374277</v>
      </c>
    </row>
    <row r="21" spans="1:27" ht="15" x14ac:dyDescent="0.2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9918.2572447553557</v>
      </c>
      <c r="T21" s="91">
        <f t="shared" si="13"/>
        <v>1928.5500198135419</v>
      </c>
      <c r="U21" s="99">
        <f t="shared" si="5"/>
        <v>4734.8495770909085</v>
      </c>
      <c r="V21" s="105">
        <f t="shared" si="14"/>
        <v>619.17377926886627</v>
      </c>
      <c r="W21" s="103">
        <f t="shared" si="7"/>
        <v>2204.05716550119</v>
      </c>
      <c r="X21" s="105">
        <f t="shared" si="15"/>
        <v>6094.758407765742</v>
      </c>
      <c r="Y21" s="105">
        <f t="shared" si="16"/>
        <v>7282.4884410834866</v>
      </c>
      <c r="Z21" s="103">
        <f t="shared" si="2"/>
        <v>32782.134635279093</v>
      </c>
      <c r="AA21" s="106">
        <f t="shared" si="11"/>
        <v>11.382685637249686</v>
      </c>
    </row>
    <row r="22" spans="1:27" ht="15" x14ac:dyDescent="0.2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10285.60010567222</v>
      </c>
      <c r="T22" s="91">
        <f t="shared" si="13"/>
        <v>1999.9777983251543</v>
      </c>
      <c r="U22" s="99">
        <f t="shared" si="5"/>
        <v>4910.214376242423</v>
      </c>
      <c r="V22" s="105">
        <f t="shared" si="14"/>
        <v>642.1061414640094</v>
      </c>
      <c r="W22" s="103">
        <f t="shared" si="7"/>
        <v>2387.7285959596225</v>
      </c>
      <c r="X22" s="105">
        <f t="shared" si="15"/>
        <v>6602.6549417462211</v>
      </c>
      <c r="Y22" s="105">
        <f t="shared" si="16"/>
        <v>7889.3624778404446</v>
      </c>
      <c r="Z22" s="103">
        <f t="shared" si="2"/>
        <v>34717.644437250099</v>
      </c>
      <c r="AA22" s="106">
        <f t="shared" si="11"/>
        <v>11.127450140144264</v>
      </c>
    </row>
    <row r="23" spans="1:27" ht="15" x14ac:dyDescent="0.2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10652.942966589086</v>
      </c>
      <c r="T23" s="91">
        <f t="shared" si="13"/>
        <v>2071.4055768367671</v>
      </c>
      <c r="U23" s="99">
        <f t="shared" si="5"/>
        <v>5085.5791753939384</v>
      </c>
      <c r="V23" s="105">
        <f t="shared" si="14"/>
        <v>665.03850365915252</v>
      </c>
      <c r="W23" s="103">
        <f t="shared" si="7"/>
        <v>2571.4000264180554</v>
      </c>
      <c r="X23" s="105">
        <f t="shared" si="15"/>
        <v>7110.5514757266992</v>
      </c>
      <c r="Y23" s="105">
        <f t="shared" si="16"/>
        <v>8496.2365145973999</v>
      </c>
      <c r="Z23" s="103">
        <f t="shared" si="2"/>
        <v>36653.154239221098</v>
      </c>
      <c r="AA23" s="106">
        <f t="shared" si="11"/>
        <v>10.90867685691104</v>
      </c>
    </row>
    <row r="24" spans="1:27" s="113" customFormat="1" ht="15" x14ac:dyDescent="0.25">
      <c r="A24" s="27"/>
      <c r="B24" s="36"/>
      <c r="D24" s="19" t="s">
        <v>1162</v>
      </c>
      <c r="E24" s="114" t="str">
        <f t="shared" ref="E24:E45" si="17">AA5</f>
        <v>$ / Tn. x Km.</v>
      </c>
      <c r="F24" s="114"/>
      <c r="G24" s="115"/>
      <c r="H24" s="19" t="s">
        <v>1162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10204.805082832785</v>
      </c>
      <c r="T24" s="122">
        <f t="shared" si="13"/>
        <v>2142.8333553483794</v>
      </c>
      <c r="U24" s="123">
        <f t="shared" si="5"/>
        <v>5260.9439745454538</v>
      </c>
      <c r="V24" s="124">
        <f t="shared" si="14"/>
        <v>687.97086585429577</v>
      </c>
      <c r="W24" s="125">
        <f t="shared" si="7"/>
        <v>2551.2012707081963</v>
      </c>
      <c r="X24" s="124">
        <f t="shared" si="15"/>
        <v>7618.4480097071782</v>
      </c>
      <c r="Y24" s="124">
        <f t="shared" si="16"/>
        <v>9103.1105513543589</v>
      </c>
      <c r="Z24" s="125">
        <f t="shared" si="2"/>
        <v>37569.313110350646</v>
      </c>
      <c r="AA24" s="126">
        <f t="shared" si="11"/>
        <v>10.435920308430735</v>
      </c>
    </row>
    <row r="25" spans="1:27" s="113" customFormat="1" ht="13.5" customHeight="1" x14ac:dyDescent="0.25">
      <c r="A25" s="27"/>
      <c r="B25" s="36"/>
      <c r="D25" s="127">
        <f t="shared" ref="D25:D45" si="18">O6</f>
        <v>10</v>
      </c>
      <c r="E25" s="128">
        <f t="shared" si="17"/>
        <v>51.963161551089776</v>
      </c>
      <c r="F25" s="128"/>
      <c r="H25" s="127">
        <f t="shared" ref="H25:H45" si="19">O27</f>
        <v>180</v>
      </c>
      <c r="I25" s="129">
        <f t="shared" ref="I25:I45" si="20">AA27</f>
        <v>10.01238898253766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10544.965252260545</v>
      </c>
      <c r="T25" s="122">
        <f t="shared" si="13"/>
        <v>2214.2611338599927</v>
      </c>
      <c r="U25" s="123">
        <f t="shared" si="5"/>
        <v>5436.3087736969692</v>
      </c>
      <c r="V25" s="124">
        <f t="shared" si="14"/>
        <v>710.90322804943901</v>
      </c>
      <c r="W25" s="125">
        <f t="shared" si="7"/>
        <v>2721.2813554220761</v>
      </c>
      <c r="X25" s="124">
        <f t="shared" si="15"/>
        <v>8126.3445436876564</v>
      </c>
      <c r="Y25" s="124">
        <f t="shared" si="16"/>
        <v>9709.984588111316</v>
      </c>
      <c r="Z25" s="125">
        <f t="shared" si="2"/>
        <v>39464.048875087996</v>
      </c>
      <c r="AA25" s="126">
        <f t="shared" si="11"/>
        <v>10.277096061220833</v>
      </c>
    </row>
    <row r="26" spans="1:27" s="113" customFormat="1" ht="13.5" customHeight="1" x14ac:dyDescent="0.25">
      <c r="A26" s="27"/>
      <c r="B26" s="36"/>
      <c r="D26" s="39">
        <f t="shared" si="18"/>
        <v>15</v>
      </c>
      <c r="E26" s="130">
        <f t="shared" si="17"/>
        <v>39.408048270972976</v>
      </c>
      <c r="F26" s="130"/>
      <c r="H26" s="39">
        <f t="shared" si="19"/>
        <v>190</v>
      </c>
      <c r="I26" s="131">
        <f t="shared" si="20"/>
        <v>9.9009333704605336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10885.125421688304</v>
      </c>
      <c r="T26" s="122">
        <f t="shared" si="13"/>
        <v>2285.6889123716051</v>
      </c>
      <c r="U26" s="123">
        <f t="shared" si="5"/>
        <v>5611.6735728484846</v>
      </c>
      <c r="V26" s="124">
        <f t="shared" si="14"/>
        <v>733.83559024458225</v>
      </c>
      <c r="W26" s="125">
        <f t="shared" si="7"/>
        <v>2891.3614401359555</v>
      </c>
      <c r="X26" s="124">
        <f t="shared" si="15"/>
        <v>8634.2410776681354</v>
      </c>
      <c r="Y26" s="124">
        <f t="shared" si="16"/>
        <v>10316.858624868273</v>
      </c>
      <c r="Z26" s="125">
        <f t="shared" si="2"/>
        <v>41358.784639825346</v>
      </c>
      <c r="AA26" s="126">
        <f t="shared" si="11"/>
        <v>10.136957019565035</v>
      </c>
    </row>
    <row r="27" spans="1:27" s="113" customFormat="1" ht="13.5" customHeight="1" x14ac:dyDescent="0.25">
      <c r="A27" s="27"/>
      <c r="B27" s="36"/>
      <c r="D27" s="39">
        <f t="shared" si="18"/>
        <v>20</v>
      </c>
      <c r="E27" s="130">
        <f t="shared" si="17"/>
        <v>33.130491630914577</v>
      </c>
      <c r="F27" s="130"/>
      <c r="H27" s="39">
        <f t="shared" si="19"/>
        <v>200</v>
      </c>
      <c r="I27" s="131">
        <f t="shared" si="20"/>
        <v>9.8006233195911197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11225.285591116064</v>
      </c>
      <c r="T27" s="122">
        <f t="shared" si="13"/>
        <v>2357.1166908832174</v>
      </c>
      <c r="U27" s="123">
        <f t="shared" si="5"/>
        <v>5787.0383719999991</v>
      </c>
      <c r="V27" s="124">
        <f t="shared" si="14"/>
        <v>756.76795243972538</v>
      </c>
      <c r="W27" s="125">
        <f t="shared" si="7"/>
        <v>3061.4415248498358</v>
      </c>
      <c r="X27" s="124">
        <f t="shared" si="15"/>
        <v>9142.1376116486135</v>
      </c>
      <c r="Y27" s="124">
        <f t="shared" si="16"/>
        <v>10923.73266162523</v>
      </c>
      <c r="Z27" s="125">
        <f t="shared" si="2"/>
        <v>43253.520404562689</v>
      </c>
      <c r="AA27" s="126">
        <f t="shared" si="11"/>
        <v>10.01238898253766</v>
      </c>
    </row>
    <row r="28" spans="1:27" s="113" customFormat="1" ht="13.5" customHeight="1" x14ac:dyDescent="0.25">
      <c r="A28" s="27"/>
      <c r="B28" s="36"/>
      <c r="D28" s="39">
        <f t="shared" si="18"/>
        <v>25</v>
      </c>
      <c r="E28" s="130">
        <f t="shared" si="17"/>
        <v>29.363957646879541</v>
      </c>
      <c r="F28" s="130"/>
      <c r="H28" s="39">
        <f t="shared" si="19"/>
        <v>210</v>
      </c>
      <c r="I28" s="131">
        <f t="shared" si="20"/>
        <v>9.7098666068997463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11565.445760543824</v>
      </c>
      <c r="T28" s="122">
        <f t="shared" si="13"/>
        <v>2428.5444693948302</v>
      </c>
      <c r="U28" s="123">
        <f t="shared" si="5"/>
        <v>5962.4031711515145</v>
      </c>
      <c r="V28" s="124">
        <f t="shared" si="14"/>
        <v>779.7003146348685</v>
      </c>
      <c r="W28" s="125">
        <f t="shared" si="7"/>
        <v>3231.5216095637152</v>
      </c>
      <c r="X28" s="124">
        <f t="shared" si="15"/>
        <v>9650.0341456290917</v>
      </c>
      <c r="Y28" s="124">
        <f t="shared" si="16"/>
        <v>11530.606698382187</v>
      </c>
      <c r="Z28" s="125">
        <f t="shared" si="2"/>
        <v>45148.256169300032</v>
      </c>
      <c r="AA28" s="126">
        <f t="shared" si="11"/>
        <v>9.9009333704605336</v>
      </c>
    </row>
    <row r="29" spans="1:27" s="113" customFormat="1" ht="13.5" customHeight="1" x14ac:dyDescent="0.25">
      <c r="A29" s="27"/>
      <c r="B29" s="36"/>
      <c r="D29" s="39">
        <f t="shared" si="18"/>
        <v>30</v>
      </c>
      <c r="E29" s="130">
        <f t="shared" si="17"/>
        <v>26.852934990856181</v>
      </c>
      <c r="F29" s="130"/>
      <c r="H29" s="39">
        <f t="shared" si="19"/>
        <v>220</v>
      </c>
      <c r="I29" s="131">
        <f t="shared" si="20"/>
        <v>9.6273605044530441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11905.605929971582</v>
      </c>
      <c r="T29" s="122">
        <f t="shared" si="13"/>
        <v>2499.9722479064426</v>
      </c>
      <c r="U29" s="123">
        <f t="shared" si="5"/>
        <v>6137.7679703030299</v>
      </c>
      <c r="V29" s="124">
        <f t="shared" si="14"/>
        <v>802.63267683001175</v>
      </c>
      <c r="W29" s="125">
        <f t="shared" si="7"/>
        <v>3401.6016942775946</v>
      </c>
      <c r="X29" s="124">
        <f t="shared" si="15"/>
        <v>10157.930679609572</v>
      </c>
      <c r="Y29" s="124">
        <f t="shared" si="16"/>
        <v>12137.480735139145</v>
      </c>
      <c r="Z29" s="125">
        <f t="shared" si="2"/>
        <v>47042.991934037374</v>
      </c>
      <c r="AA29" s="126">
        <f t="shared" si="11"/>
        <v>9.8006233195911197</v>
      </c>
    </row>
    <row r="30" spans="1:27" s="113" customFormat="1" ht="13.5" customHeight="1" x14ac:dyDescent="0.25">
      <c r="A30" s="27"/>
      <c r="B30" s="36"/>
      <c r="D30" s="39">
        <f t="shared" si="18"/>
        <v>35</v>
      </c>
      <c r="E30" s="130">
        <f t="shared" si="17"/>
        <v>25.059347379410923</v>
      </c>
      <c r="F30" s="130"/>
      <c r="H30" s="39">
        <f t="shared" si="19"/>
        <v>230</v>
      </c>
      <c r="I30" s="131">
        <f t="shared" si="20"/>
        <v>9.5520288456973574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12245.766099399341</v>
      </c>
      <c r="T30" s="122">
        <f t="shared" si="13"/>
        <v>2571.4000264180554</v>
      </c>
      <c r="U30" s="123">
        <f t="shared" si="5"/>
        <v>6313.1327694545444</v>
      </c>
      <c r="V30" s="124">
        <f t="shared" si="14"/>
        <v>825.56503902515499</v>
      </c>
      <c r="W30" s="125">
        <f t="shared" si="7"/>
        <v>3571.6817789914744</v>
      </c>
      <c r="X30" s="124">
        <f t="shared" si="15"/>
        <v>10665.82721359005</v>
      </c>
      <c r="Y30" s="124">
        <f t="shared" si="16"/>
        <v>12744.354771896102</v>
      </c>
      <c r="Z30" s="125">
        <f t="shared" si="2"/>
        <v>48937.727698774717</v>
      </c>
      <c r="AA30" s="126">
        <f t="shared" si="11"/>
        <v>9.7098666068997463</v>
      </c>
    </row>
    <row r="31" spans="1:27" s="113" customFormat="1" ht="13.5" customHeight="1" x14ac:dyDescent="0.25">
      <c r="A31" s="27"/>
      <c r="B31" s="36"/>
      <c r="D31" s="39">
        <f t="shared" si="18"/>
        <v>40</v>
      </c>
      <c r="E31" s="130">
        <f t="shared" si="17"/>
        <v>23.714156670826977</v>
      </c>
      <c r="F31" s="130"/>
      <c r="H31" s="39">
        <f t="shared" si="19"/>
        <v>240</v>
      </c>
      <c r="I31" s="131">
        <f t="shared" si="20"/>
        <v>9.4829748251713113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12585.926268827101</v>
      </c>
      <c r="T31" s="122">
        <f t="shared" si="13"/>
        <v>2642.8278049296682</v>
      </c>
      <c r="U31" s="123">
        <f t="shared" si="5"/>
        <v>6488.4975686060598</v>
      </c>
      <c r="V31" s="124">
        <f t="shared" si="14"/>
        <v>848.49740122029823</v>
      </c>
      <c r="W31" s="125">
        <f t="shared" si="7"/>
        <v>3741.7618637053547</v>
      </c>
      <c r="X31" s="124">
        <f t="shared" si="15"/>
        <v>11173.723747570528</v>
      </c>
      <c r="Y31" s="124">
        <f t="shared" si="16"/>
        <v>13351.228808653061</v>
      </c>
      <c r="Z31" s="125">
        <f t="shared" si="2"/>
        <v>50832.463463512067</v>
      </c>
      <c r="AA31" s="126">
        <f t="shared" si="11"/>
        <v>9.6273605044530441</v>
      </c>
    </row>
    <row r="32" spans="1:27" s="113" customFormat="1" ht="13.5" customHeight="1" x14ac:dyDescent="0.25">
      <c r="A32" s="27"/>
      <c r="B32" s="36"/>
      <c r="D32" s="39">
        <f t="shared" si="18"/>
        <v>45</v>
      </c>
      <c r="E32" s="130">
        <f t="shared" si="17"/>
        <v>22.667897230817243</v>
      </c>
      <c r="F32" s="130"/>
      <c r="H32" s="39">
        <f t="shared" si="19"/>
        <v>250</v>
      </c>
      <c r="I32" s="131">
        <f t="shared" si="20"/>
        <v>9.41944512628735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12926.086438254861</v>
      </c>
      <c r="T32" s="122">
        <f t="shared" si="13"/>
        <v>2714.2555834412806</v>
      </c>
      <c r="U32" s="123">
        <f t="shared" si="5"/>
        <v>6663.8623677575742</v>
      </c>
      <c r="V32" s="124">
        <f t="shared" si="14"/>
        <v>871.42976341544124</v>
      </c>
      <c r="W32" s="125">
        <f t="shared" si="7"/>
        <v>3911.8419484192341</v>
      </c>
      <c r="X32" s="124">
        <f t="shared" si="15"/>
        <v>11681.620281551006</v>
      </c>
      <c r="Y32" s="124">
        <f t="shared" si="16"/>
        <v>13958.102845410016</v>
      </c>
      <c r="Z32" s="125">
        <f t="shared" si="2"/>
        <v>52727.199228249418</v>
      </c>
      <c r="AA32" s="126">
        <f t="shared" si="11"/>
        <v>9.5520288456973574</v>
      </c>
    </row>
    <row r="33" spans="1:27" s="113" customFormat="1" ht="13.5" customHeight="1" x14ac:dyDescent="0.25">
      <c r="A33" s="27"/>
      <c r="B33" s="36"/>
      <c r="D33" s="39">
        <f t="shared" si="18"/>
        <v>50</v>
      </c>
      <c r="E33" s="130">
        <f t="shared" si="17"/>
        <v>21.830889678809459</v>
      </c>
      <c r="F33" s="130"/>
      <c r="H33" s="39">
        <f t="shared" si="19"/>
        <v>260</v>
      </c>
      <c r="I33" s="131">
        <f t="shared" si="20"/>
        <v>9.3608023273175416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13266.24660768262</v>
      </c>
      <c r="T33" s="122">
        <f t="shared" si="13"/>
        <v>2785.6833619528934</v>
      </c>
      <c r="U33" s="123">
        <f t="shared" si="5"/>
        <v>6839.2271669090896</v>
      </c>
      <c r="V33" s="124">
        <f t="shared" si="14"/>
        <v>894.36212561058449</v>
      </c>
      <c r="W33" s="125">
        <f t="shared" si="7"/>
        <v>4081.9220331331139</v>
      </c>
      <c r="X33" s="124">
        <f t="shared" si="15"/>
        <v>12189.516815531484</v>
      </c>
      <c r="Y33" s="124">
        <f t="shared" si="16"/>
        <v>14564.976882166973</v>
      </c>
      <c r="Z33" s="125">
        <f t="shared" si="2"/>
        <v>54621.934992986753</v>
      </c>
      <c r="AA33" s="126">
        <f t="shared" si="11"/>
        <v>9.4829748251713113</v>
      </c>
    </row>
    <row r="34" spans="1:27" s="113" customFormat="1" ht="13.5" customHeight="1" x14ac:dyDescent="0.25">
      <c r="A34" s="27"/>
      <c r="B34" s="36"/>
      <c r="D34" s="39">
        <f t="shared" si="18"/>
        <v>60</v>
      </c>
      <c r="E34" s="130">
        <f t="shared" si="17"/>
        <v>14.700747099620184</v>
      </c>
      <c r="F34" s="130"/>
      <c r="H34" s="39">
        <f t="shared" si="19"/>
        <v>280</v>
      </c>
      <c r="I34" s="131">
        <f t="shared" si="20"/>
        <v>9.256083043442878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13606.40677711038</v>
      </c>
      <c r="T34" s="122">
        <f t="shared" si="13"/>
        <v>2857.1111404645062</v>
      </c>
      <c r="U34" s="123">
        <f t="shared" si="5"/>
        <v>7014.591966060605</v>
      </c>
      <c r="V34" s="124">
        <f t="shared" si="14"/>
        <v>917.29448780572773</v>
      </c>
      <c r="W34" s="125">
        <f t="shared" si="7"/>
        <v>4252.0021178469942</v>
      </c>
      <c r="X34" s="124">
        <f t="shared" si="15"/>
        <v>12697.413349511964</v>
      </c>
      <c r="Y34" s="124">
        <f t="shared" si="16"/>
        <v>15171.85091892393</v>
      </c>
      <c r="Z34" s="125">
        <f t="shared" si="2"/>
        <v>56516.670757724103</v>
      </c>
      <c r="AA34" s="126">
        <f t="shared" si="11"/>
        <v>9.41944512628735</v>
      </c>
    </row>
    <row r="35" spans="1:27" s="113" customFormat="1" ht="13.5" customHeight="1" x14ac:dyDescent="0.25">
      <c r="A35" s="27"/>
      <c r="B35" s="36"/>
      <c r="D35" s="39">
        <f t="shared" si="18"/>
        <v>70</v>
      </c>
      <c r="E35" s="130">
        <f t="shared" si="17"/>
        <v>13.7527295389429</v>
      </c>
      <c r="F35" s="130"/>
      <c r="H35" s="39">
        <f t="shared" si="19"/>
        <v>300</v>
      </c>
      <c r="I35" s="131">
        <f t="shared" si="20"/>
        <v>9.1653263307515065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13946.566946538138</v>
      </c>
      <c r="T35" s="122">
        <f t="shared" si="13"/>
        <v>2928.5389189761181</v>
      </c>
      <c r="U35" s="123">
        <f t="shared" si="5"/>
        <v>7189.9567652121195</v>
      </c>
      <c r="V35" s="124">
        <f t="shared" si="14"/>
        <v>940.22685000087085</v>
      </c>
      <c r="W35" s="125">
        <f t="shared" si="7"/>
        <v>4422.0822025608741</v>
      </c>
      <c r="X35" s="124">
        <f t="shared" si="15"/>
        <v>13205.309883492442</v>
      </c>
      <c r="Y35" s="124">
        <f t="shared" si="16"/>
        <v>15778.724955680889</v>
      </c>
      <c r="Z35" s="125">
        <f t="shared" si="2"/>
        <v>58411.406522461453</v>
      </c>
      <c r="AA35" s="126">
        <f t="shared" si="11"/>
        <v>9.3608023273175416</v>
      </c>
    </row>
    <row r="36" spans="1:27" s="113" customFormat="1" ht="13.5" customHeight="1" x14ac:dyDescent="0.25">
      <c r="A36" s="27"/>
      <c r="B36" s="36"/>
      <c r="D36" s="39">
        <f t="shared" si="18"/>
        <v>80</v>
      </c>
      <c r="E36" s="130">
        <f t="shared" si="17"/>
        <v>13.041716368434933</v>
      </c>
      <c r="F36" s="130"/>
      <c r="H36" s="39">
        <f t="shared" si="19"/>
        <v>320</v>
      </c>
      <c r="I36" s="131">
        <f t="shared" si="20"/>
        <v>9.0859142071465548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14626.887285393659</v>
      </c>
      <c r="T36" s="122">
        <f t="shared" si="13"/>
        <v>3071.3944759993442</v>
      </c>
      <c r="U36" s="123">
        <f t="shared" si="5"/>
        <v>7540.6863635151503</v>
      </c>
      <c r="V36" s="124">
        <f t="shared" si="14"/>
        <v>986.09157439115722</v>
      </c>
      <c r="W36" s="125">
        <f t="shared" si="7"/>
        <v>4762.2423719886337</v>
      </c>
      <c r="X36" s="124">
        <f t="shared" si="15"/>
        <v>14221.102951453398</v>
      </c>
      <c r="Y36" s="124">
        <f t="shared" si="16"/>
        <v>16992.4730291948</v>
      </c>
      <c r="Z36" s="125">
        <f t="shared" si="2"/>
        <v>62200.878051936139</v>
      </c>
      <c r="AA36" s="126">
        <f t="shared" si="11"/>
        <v>9.256083043442878</v>
      </c>
    </row>
    <row r="37" spans="1:27" s="113" customFormat="1" ht="13.5" customHeight="1" x14ac:dyDescent="0.25">
      <c r="A37" s="27"/>
      <c r="B37" s="36"/>
      <c r="D37" s="39">
        <f t="shared" si="18"/>
        <v>90</v>
      </c>
      <c r="E37" s="130">
        <f t="shared" si="17"/>
        <v>12.488706124706518</v>
      </c>
      <c r="F37" s="130"/>
      <c r="H37" s="39">
        <f t="shared" si="19"/>
        <v>340</v>
      </c>
      <c r="I37" s="131">
        <f t="shared" si="20"/>
        <v>9.0158446863186548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15307.207624249178</v>
      </c>
      <c r="T37" s="122">
        <f t="shared" si="13"/>
        <v>3214.2500330225694</v>
      </c>
      <c r="U37" s="123">
        <f t="shared" si="5"/>
        <v>7891.4159618181802</v>
      </c>
      <c r="V37" s="124">
        <f t="shared" si="14"/>
        <v>1031.9562987814436</v>
      </c>
      <c r="W37" s="125">
        <f t="shared" si="7"/>
        <v>5102.4025414163934</v>
      </c>
      <c r="X37" s="124">
        <f t="shared" si="15"/>
        <v>15236.896019414356</v>
      </c>
      <c r="Y37" s="124">
        <f t="shared" si="16"/>
        <v>18206.221102708718</v>
      </c>
      <c r="Z37" s="125">
        <f t="shared" si="2"/>
        <v>65990.349581410846</v>
      </c>
      <c r="AA37" s="126">
        <f t="shared" si="11"/>
        <v>9.1653263307515065</v>
      </c>
    </row>
    <row r="38" spans="1:27" s="113" customFormat="1" ht="13.5" customHeight="1" x14ac:dyDescent="0.25">
      <c r="A38" s="27"/>
      <c r="B38" s="36"/>
      <c r="D38" s="39">
        <f t="shared" si="18"/>
        <v>100</v>
      </c>
      <c r="E38" s="130">
        <f t="shared" si="17"/>
        <v>12.046297929723783</v>
      </c>
      <c r="F38" s="130"/>
      <c r="H38" s="39">
        <f t="shared" si="19"/>
        <v>360</v>
      </c>
      <c r="I38" s="131">
        <f t="shared" si="20"/>
        <v>8.9535606678049682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15987.527963104698</v>
      </c>
      <c r="T38" s="122">
        <f t="shared" si="13"/>
        <v>3357.105590045795</v>
      </c>
      <c r="U38" s="123">
        <f t="shared" si="5"/>
        <v>8242.145560121211</v>
      </c>
      <c r="V38" s="124">
        <f t="shared" si="14"/>
        <v>1077.8210231717301</v>
      </c>
      <c r="W38" s="125">
        <f t="shared" si="7"/>
        <v>5442.5627108441522</v>
      </c>
      <c r="X38" s="124">
        <f t="shared" si="15"/>
        <v>16252.689087375313</v>
      </c>
      <c r="Y38" s="124">
        <f t="shared" si="16"/>
        <v>19419.969176222632</v>
      </c>
      <c r="Z38" s="125">
        <f t="shared" si="2"/>
        <v>69779.821110885532</v>
      </c>
      <c r="AA38" s="126">
        <f t="shared" si="11"/>
        <v>9.0859142071465548</v>
      </c>
    </row>
    <row r="39" spans="1:27" s="113" customFormat="1" ht="13.5" customHeight="1" x14ac:dyDescent="0.25">
      <c r="A39" s="27"/>
      <c r="B39" s="36"/>
      <c r="D39" s="39">
        <f t="shared" si="18"/>
        <v>110</v>
      </c>
      <c r="E39" s="130">
        <f t="shared" si="17"/>
        <v>11.684327588374277</v>
      </c>
      <c r="F39" s="130"/>
      <c r="H39" s="39">
        <f t="shared" si="19"/>
        <v>380</v>
      </c>
      <c r="I39" s="131">
        <f t="shared" si="20"/>
        <v>8.8978328617664033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16667.848301960217</v>
      </c>
      <c r="T39" s="122">
        <f t="shared" si="13"/>
        <v>3499.9611470690202</v>
      </c>
      <c r="U39" s="123">
        <f t="shared" si="5"/>
        <v>8592.8751584242418</v>
      </c>
      <c r="V39" s="124">
        <f t="shared" si="14"/>
        <v>1123.6857475620166</v>
      </c>
      <c r="W39" s="125">
        <f t="shared" si="7"/>
        <v>5782.7228802719119</v>
      </c>
      <c r="X39" s="124">
        <f t="shared" si="15"/>
        <v>17268.482155336271</v>
      </c>
      <c r="Y39" s="124">
        <f t="shared" si="16"/>
        <v>20633.717249736546</v>
      </c>
      <c r="Z39" s="125">
        <f t="shared" si="2"/>
        <v>73569.292640360218</v>
      </c>
      <c r="AA39" s="126">
        <f t="shared" si="11"/>
        <v>9.0158446863186548</v>
      </c>
    </row>
    <row r="40" spans="1:27" s="113" customFormat="1" ht="13.5" customHeight="1" x14ac:dyDescent="0.25">
      <c r="A40" s="27"/>
      <c r="B40" s="36"/>
      <c r="D40" s="39">
        <f t="shared" si="18"/>
        <v>120</v>
      </c>
      <c r="E40" s="130">
        <f t="shared" si="17"/>
        <v>11.382685637249686</v>
      </c>
      <c r="F40" s="130"/>
      <c r="H40" s="39">
        <f t="shared" si="19"/>
        <v>400</v>
      </c>
      <c r="I40" s="131">
        <f t="shared" si="20"/>
        <v>8.8476778363316964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17348.168640815733</v>
      </c>
      <c r="T40" s="122">
        <f t="shared" si="13"/>
        <v>3642.8167040922449</v>
      </c>
      <c r="U40" s="123">
        <f t="shared" si="5"/>
        <v>8943.6047567272708</v>
      </c>
      <c r="V40" s="124">
        <f t="shared" si="14"/>
        <v>1169.5504719523028</v>
      </c>
      <c r="W40" s="125">
        <f t="shared" si="7"/>
        <v>6122.8830496996707</v>
      </c>
      <c r="X40" s="124">
        <f t="shared" si="15"/>
        <v>18284.275223297227</v>
      </c>
      <c r="Y40" s="124">
        <f t="shared" si="16"/>
        <v>21847.465323250461</v>
      </c>
      <c r="Z40" s="125">
        <f t="shared" si="2"/>
        <v>77358.764169834918</v>
      </c>
      <c r="AA40" s="126">
        <f t="shared" si="11"/>
        <v>8.9535606678049682</v>
      </c>
    </row>
    <row r="41" spans="1:27" s="113" customFormat="1" ht="13.5" customHeight="1" x14ac:dyDescent="0.25">
      <c r="A41" s="27"/>
      <c r="B41" s="36"/>
      <c r="D41" s="39">
        <f t="shared" si="18"/>
        <v>130</v>
      </c>
      <c r="E41" s="130">
        <f t="shared" si="17"/>
        <v>11.127450140144264</v>
      </c>
      <c r="F41" s="130"/>
      <c r="H41" s="39">
        <f t="shared" si="19"/>
        <v>420</v>
      </c>
      <c r="I41" s="131">
        <f t="shared" si="20"/>
        <v>8.8022994799860115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18028.488979671252</v>
      </c>
      <c r="T41" s="122">
        <f t="shared" si="13"/>
        <v>3785.6722611154705</v>
      </c>
      <c r="U41" s="123">
        <f t="shared" si="5"/>
        <v>9294.3343550303016</v>
      </c>
      <c r="V41" s="124">
        <f t="shared" si="14"/>
        <v>1215.4151963425893</v>
      </c>
      <c r="W41" s="125">
        <f t="shared" si="7"/>
        <v>6463.0432191274303</v>
      </c>
      <c r="X41" s="124">
        <f t="shared" si="15"/>
        <v>19300.068291258183</v>
      </c>
      <c r="Y41" s="124">
        <f t="shared" si="16"/>
        <v>23061.213396764375</v>
      </c>
      <c r="Z41" s="125">
        <f t="shared" si="2"/>
        <v>81148.235699309604</v>
      </c>
      <c r="AA41" s="126">
        <f t="shared" si="11"/>
        <v>8.8978328617664033</v>
      </c>
    </row>
    <row r="42" spans="1:27" s="113" customFormat="1" ht="13.5" customHeight="1" x14ac:dyDescent="0.25">
      <c r="A42" s="27"/>
      <c r="B42" s="36"/>
      <c r="D42" s="39">
        <f t="shared" si="18"/>
        <v>140</v>
      </c>
      <c r="E42" s="130">
        <f t="shared" si="17"/>
        <v>10.90867685691104</v>
      </c>
      <c r="F42" s="130"/>
      <c r="H42" s="39">
        <f t="shared" si="19"/>
        <v>440</v>
      </c>
      <c r="I42" s="131">
        <f t="shared" si="20"/>
        <v>8.7610464287626595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18708.809318526772</v>
      </c>
      <c r="T42" s="122">
        <f t="shared" si="13"/>
        <v>3928.5278181386957</v>
      </c>
      <c r="U42" s="123">
        <f t="shared" si="5"/>
        <v>9645.0639533333324</v>
      </c>
      <c r="V42" s="124">
        <f t="shared" si="14"/>
        <v>1261.2799207328756</v>
      </c>
      <c r="W42" s="125">
        <f t="shared" si="7"/>
        <v>6803.20338855519</v>
      </c>
      <c r="X42" s="124">
        <f t="shared" si="15"/>
        <v>20315.861359219143</v>
      </c>
      <c r="Y42" s="124">
        <f t="shared" si="16"/>
        <v>24274.961470278289</v>
      </c>
      <c r="Z42" s="125">
        <f t="shared" si="2"/>
        <v>84937.707228784289</v>
      </c>
      <c r="AA42" s="126">
        <f t="shared" si="11"/>
        <v>8.8476778363316964</v>
      </c>
    </row>
    <row r="43" spans="1:27" s="113" customFormat="1" ht="13.5" customHeight="1" x14ac:dyDescent="0.25">
      <c r="A43" s="27"/>
      <c r="B43" s="36"/>
      <c r="D43" s="39">
        <f t="shared" si="18"/>
        <v>150</v>
      </c>
      <c r="E43" s="130">
        <f t="shared" si="17"/>
        <v>10.435920308430735</v>
      </c>
      <c r="F43" s="130"/>
      <c r="H43" s="39">
        <f t="shared" si="19"/>
        <v>460</v>
      </c>
      <c r="I43" s="131">
        <f t="shared" si="20"/>
        <v>8.7233805993848161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19389.129657382291</v>
      </c>
      <c r="T43" s="122">
        <f t="shared" si="13"/>
        <v>4071.3833751619213</v>
      </c>
      <c r="U43" s="123">
        <f t="shared" si="5"/>
        <v>9995.7935516363632</v>
      </c>
      <c r="V43" s="124">
        <f t="shared" si="14"/>
        <v>1307.144645123162</v>
      </c>
      <c r="W43" s="125">
        <f t="shared" si="7"/>
        <v>7143.3635579829488</v>
      </c>
      <c r="X43" s="124">
        <f t="shared" si="15"/>
        <v>21331.654427180099</v>
      </c>
      <c r="Y43" s="124">
        <f t="shared" si="16"/>
        <v>25488.709543792203</v>
      </c>
      <c r="Z43" s="125">
        <f t="shared" si="2"/>
        <v>88727.17875825899</v>
      </c>
      <c r="AA43" s="126">
        <f t="shared" si="11"/>
        <v>8.8022994799860115</v>
      </c>
    </row>
    <row r="44" spans="1:27" s="113" customFormat="1" ht="13.5" customHeight="1" x14ac:dyDescent="0.25">
      <c r="A44" s="27"/>
      <c r="B44" s="36"/>
      <c r="D44" s="39">
        <f t="shared" si="18"/>
        <v>160</v>
      </c>
      <c r="E44" s="130">
        <f t="shared" si="17"/>
        <v>10.277096061220833</v>
      </c>
      <c r="F44" s="130"/>
      <c r="H44" s="39">
        <f t="shared" si="19"/>
        <v>480</v>
      </c>
      <c r="I44" s="131">
        <f t="shared" si="20"/>
        <v>8.6888535891217931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20069.44999623781</v>
      </c>
      <c r="T44" s="122">
        <f t="shared" si="13"/>
        <v>4214.238932185147</v>
      </c>
      <c r="U44" s="123">
        <f t="shared" si="5"/>
        <v>10346.523149939392</v>
      </c>
      <c r="V44" s="124">
        <f t="shared" si="14"/>
        <v>1353.0093695134485</v>
      </c>
      <c r="W44" s="125">
        <f t="shared" si="7"/>
        <v>7483.5237274107085</v>
      </c>
      <c r="X44" s="124">
        <f t="shared" si="15"/>
        <v>22347.447495141056</v>
      </c>
      <c r="Y44" s="124">
        <f t="shared" si="16"/>
        <v>26702.457617306121</v>
      </c>
      <c r="Z44" s="125">
        <f t="shared" si="2"/>
        <v>92516.65028773369</v>
      </c>
      <c r="AA44" s="126">
        <f t="shared" si="11"/>
        <v>8.7610464287626595</v>
      </c>
    </row>
    <row r="45" spans="1:27" s="113" customFormat="1" ht="13.5" customHeight="1" x14ac:dyDescent="0.25">
      <c r="A45" s="27"/>
      <c r="B45" s="36"/>
      <c r="D45" s="40">
        <f t="shared" si="18"/>
        <v>170</v>
      </c>
      <c r="E45" s="132">
        <f t="shared" si="17"/>
        <v>10.136957019565035</v>
      </c>
      <c r="F45" s="132"/>
      <c r="H45" s="40">
        <f t="shared" si="19"/>
        <v>500</v>
      </c>
      <c r="I45" s="133">
        <f t="shared" si="20"/>
        <v>8.6570887396798142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20749.77033509333</v>
      </c>
      <c r="T45" s="122">
        <f t="shared" si="13"/>
        <v>4357.0944892083717</v>
      </c>
      <c r="U45" s="123">
        <f t="shared" si="5"/>
        <v>10697.252748242423</v>
      </c>
      <c r="V45" s="124">
        <f t="shared" si="14"/>
        <v>1398.8740939037348</v>
      </c>
      <c r="W45" s="125">
        <f t="shared" si="7"/>
        <v>7823.6838968384682</v>
      </c>
      <c r="X45" s="124">
        <f t="shared" si="15"/>
        <v>23363.240563102012</v>
      </c>
      <c r="Y45" s="124">
        <f t="shared" si="16"/>
        <v>27916.205690820032</v>
      </c>
      <c r="Z45" s="125">
        <f t="shared" si="2"/>
        <v>96306.121817208375</v>
      </c>
      <c r="AA45" s="126">
        <f t="shared" si="11"/>
        <v>8.7233805993848161</v>
      </c>
    </row>
    <row r="46" spans="1:27" ht="15" x14ac:dyDescent="0.2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21430.090673948849</v>
      </c>
      <c r="T46" s="91">
        <f t="shared" si="13"/>
        <v>4499.9500462315964</v>
      </c>
      <c r="U46" s="99">
        <f t="shared" si="5"/>
        <v>11047.982346545452</v>
      </c>
      <c r="V46" s="105">
        <f t="shared" si="14"/>
        <v>1444.738818294021</v>
      </c>
      <c r="W46" s="103">
        <f t="shared" si="7"/>
        <v>8163.8440662662288</v>
      </c>
      <c r="X46" s="105">
        <f t="shared" si="15"/>
        <v>24379.033631062968</v>
      </c>
      <c r="Y46" s="105">
        <f t="shared" si="16"/>
        <v>29129.953764333946</v>
      </c>
      <c r="Z46" s="103">
        <f t="shared" si="2"/>
        <v>100095.59334668305</v>
      </c>
      <c r="AA46" s="106">
        <f t="shared" si="11"/>
        <v>8.6888535891217931</v>
      </c>
    </row>
    <row r="47" spans="1:27" ht="10.5" customHeight="1" x14ac:dyDescent="0.25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22110.411012804369</v>
      </c>
      <c r="T47" s="91">
        <f t="shared" si="13"/>
        <v>4642.805603254822</v>
      </c>
      <c r="U47" s="99">
        <f t="shared" si="5"/>
        <v>11398.711944848483</v>
      </c>
      <c r="V47" s="105">
        <f t="shared" si="14"/>
        <v>1490.6035426843075</v>
      </c>
      <c r="W47" s="103">
        <f t="shared" si="7"/>
        <v>8504.0042356939884</v>
      </c>
      <c r="X47" s="105">
        <f t="shared" si="15"/>
        <v>25394.826699023928</v>
      </c>
      <c r="Y47" s="105">
        <f t="shared" si="16"/>
        <v>30343.701837847861</v>
      </c>
      <c r="Z47" s="103">
        <f t="shared" si="2"/>
        <v>103885.06487615776</v>
      </c>
      <c r="AA47" s="106">
        <f t="shared" si="11"/>
        <v>8.6570887396798142</v>
      </c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scale="38" orientation="portrait" verticalDpi="300" r:id="rId1"/>
  <headerFooter>
    <oddHeader>&amp;LANEXO I</oddHeader>
    <oddFooter>&amp;CAGOSTO 2020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856"/>
  <sheetViews>
    <sheetView view="pageBreakPreview" zoomScale="93" zoomScaleSheetLayoutView="93" workbookViewId="0">
      <pane ySplit="5" topLeftCell="A847" activePane="bottomLeft" state="frozen"/>
      <selection pane="bottomLeft" activeCell="H1" sqref="A1:H849"/>
    </sheetView>
  </sheetViews>
  <sheetFormatPr baseColWidth="10" defaultRowHeight="15" x14ac:dyDescent="0.25"/>
  <cols>
    <col min="1" max="1" width="2.85546875" style="150" customWidth="1"/>
    <col min="2" max="2" width="5" style="150" bestFit="1" customWidth="1"/>
    <col min="3" max="3" width="2.85546875" style="150" customWidth="1"/>
    <col min="4" max="4" width="55.28515625" style="284" customWidth="1"/>
    <col min="5" max="5" width="12.7109375" style="150" bestFit="1" customWidth="1"/>
    <col min="6" max="6" width="15.140625" style="150" bestFit="1" customWidth="1"/>
    <col min="7" max="7" width="2.85546875" style="150" customWidth="1"/>
    <col min="8" max="8" width="7.28515625" style="150" bestFit="1" customWidth="1"/>
    <col min="9" max="9" width="13.7109375" style="150" bestFit="1" customWidth="1"/>
    <col min="10" max="11" width="11.42578125" style="150"/>
    <col min="12" max="12" width="14.7109375" style="150" customWidth="1"/>
    <col min="13" max="16384" width="11.42578125" style="150"/>
  </cols>
  <sheetData>
    <row r="1" spans="1:8" ht="62.25" customHeight="1" x14ac:dyDescent="0.25"/>
    <row r="2" spans="1:8" ht="20.25" customHeight="1" x14ac:dyDescent="0.35">
      <c r="A2" s="298" t="s">
        <v>2042</v>
      </c>
      <c r="B2" s="298"/>
      <c r="C2" s="298"/>
      <c r="D2" s="298"/>
      <c r="E2" s="298"/>
      <c r="F2" s="298"/>
      <c r="G2" s="298"/>
      <c r="H2" s="298"/>
    </row>
    <row r="3" spans="1:8" ht="17.25" customHeight="1" x14ac:dyDescent="0.25">
      <c r="A3" s="309" t="s">
        <v>901</v>
      </c>
      <c r="B3" s="309"/>
      <c r="C3" s="309"/>
      <c r="D3" s="309"/>
      <c r="E3" s="309"/>
      <c r="F3" s="309"/>
      <c r="G3" s="309"/>
      <c r="H3" s="309"/>
    </row>
    <row r="4" spans="1:8" ht="18.75" customHeight="1" x14ac:dyDescent="0.25">
      <c r="A4" s="310" t="s">
        <v>900</v>
      </c>
      <c r="B4" s="310"/>
      <c r="C4" s="310"/>
      <c r="D4" s="310"/>
      <c r="E4" s="291"/>
      <c r="F4" s="293" t="s">
        <v>2040</v>
      </c>
      <c r="G4" s="291"/>
      <c r="H4" s="291"/>
    </row>
    <row r="5" spans="1:8" ht="12.75" customHeight="1" x14ac:dyDescent="0.25">
      <c r="A5" s="153"/>
      <c r="B5" s="306" t="s">
        <v>900</v>
      </c>
      <c r="C5" s="306"/>
      <c r="D5" s="306"/>
      <c r="E5" s="151" t="s">
        <v>7</v>
      </c>
      <c r="F5" s="152" t="s">
        <v>6</v>
      </c>
      <c r="G5" s="153"/>
      <c r="H5" s="151" t="s">
        <v>5</v>
      </c>
    </row>
    <row r="6" spans="1:8" x14ac:dyDescent="0.25">
      <c r="A6" s="170"/>
      <c r="B6" s="152">
        <v>618</v>
      </c>
      <c r="C6" s="170"/>
      <c r="D6" s="285" t="s">
        <v>1208</v>
      </c>
      <c r="E6" s="151" t="s">
        <v>899</v>
      </c>
      <c r="F6" s="154">
        <f>VLOOKUP(E6,IN_08_20!$B$8:$E$635,4,FALSE)</f>
        <v>124.44827929445979</v>
      </c>
      <c r="G6" s="170"/>
      <c r="H6" s="151" t="s">
        <v>117</v>
      </c>
    </row>
    <row r="7" spans="1:8" x14ac:dyDescent="0.25">
      <c r="A7" s="170"/>
      <c r="B7" s="152">
        <v>617</v>
      </c>
      <c r="C7" s="170"/>
      <c r="D7" s="285" t="s">
        <v>1501</v>
      </c>
      <c r="E7" s="151" t="s">
        <v>898</v>
      </c>
      <c r="F7" s="154">
        <f>VLOOKUP(E7,IN_08_20!$B$8:$E$635,4,FALSE)</f>
        <v>124.76227658932366</v>
      </c>
      <c r="G7" s="170"/>
      <c r="H7" s="151" t="s">
        <v>117</v>
      </c>
    </row>
    <row r="8" spans="1:8" x14ac:dyDescent="0.25">
      <c r="A8" s="170"/>
      <c r="B8" s="152">
        <v>615</v>
      </c>
      <c r="C8" s="170"/>
      <c r="D8" s="285" t="s">
        <v>1209</v>
      </c>
      <c r="E8" s="151" t="s">
        <v>897</v>
      </c>
      <c r="F8" s="154">
        <f>VLOOKUP(E8,IN_08_20!$B$8:$E$635,4,FALSE)</f>
        <v>125.13321397600546</v>
      </c>
      <c r="G8" s="170"/>
      <c r="H8" s="151" t="s">
        <v>117</v>
      </c>
    </row>
    <row r="9" spans="1:8" x14ac:dyDescent="0.25">
      <c r="A9" s="170"/>
      <c r="B9" s="152">
        <v>614</v>
      </c>
      <c r="C9" s="170"/>
      <c r="D9" s="285" t="s">
        <v>1503</v>
      </c>
      <c r="E9" s="151" t="s">
        <v>896</v>
      </c>
      <c r="F9" s="154">
        <f>VLOOKUP(E9,IN_08_20!$B$8:$E$635,4,FALSE)</f>
        <v>118.17794603122178</v>
      </c>
      <c r="G9" s="170"/>
      <c r="H9" s="151" t="s">
        <v>117</v>
      </c>
    </row>
    <row r="10" spans="1:8" x14ac:dyDescent="0.25">
      <c r="A10" s="170"/>
      <c r="B10" s="152">
        <v>622</v>
      </c>
      <c r="C10" s="170"/>
      <c r="D10" s="285" t="s">
        <v>1210</v>
      </c>
      <c r="E10" s="151" t="s">
        <v>895</v>
      </c>
      <c r="F10" s="154">
        <f>VLOOKUP(E10,IN_08_20!$B$8:$E$635,4,FALSE)</f>
        <v>125.31003548452024</v>
      </c>
      <c r="G10" s="170"/>
      <c r="H10" s="151" t="s">
        <v>117</v>
      </c>
    </row>
    <row r="11" spans="1:8" x14ac:dyDescent="0.25">
      <c r="A11" s="170"/>
      <c r="B11" s="152">
        <v>372</v>
      </c>
      <c r="C11" s="170"/>
      <c r="D11" s="285" t="s">
        <v>1505</v>
      </c>
      <c r="E11" s="151" t="s">
        <v>894</v>
      </c>
      <c r="F11" s="154">
        <f>VLOOKUP(E11,IN_08_20!$B$8:$E$635,4,FALSE)</f>
        <v>116.93290295800888</v>
      </c>
      <c r="G11" s="170"/>
      <c r="H11" s="151" t="s">
        <v>117</v>
      </c>
    </row>
    <row r="12" spans="1:8" x14ac:dyDescent="0.25">
      <c r="A12" s="170"/>
      <c r="B12" s="152">
        <v>2</v>
      </c>
      <c r="C12" s="170"/>
      <c r="D12" s="285" t="s">
        <v>1211</v>
      </c>
      <c r="E12" s="151" t="s">
        <v>893</v>
      </c>
      <c r="F12" s="154">
        <f>VLOOKUP(E12,IN_08_20!$B$8:$E$635,4,FALSE)</f>
        <v>122.68072912729149</v>
      </c>
      <c r="G12" s="170"/>
      <c r="H12" s="151" t="s">
        <v>117</v>
      </c>
    </row>
    <row r="13" spans="1:8" x14ac:dyDescent="0.25">
      <c r="A13" s="170"/>
      <c r="B13" s="152">
        <v>3</v>
      </c>
      <c r="C13" s="170"/>
      <c r="D13" s="285" t="s">
        <v>1212</v>
      </c>
      <c r="E13" s="151" t="s">
        <v>892</v>
      </c>
      <c r="F13" s="154">
        <f>VLOOKUP(E13,IN_08_20!$B$8:$E$635,4,FALSE)</f>
        <v>116783.90697940352</v>
      </c>
      <c r="G13" s="170"/>
      <c r="H13" s="151" t="s">
        <v>311</v>
      </c>
    </row>
    <row r="14" spans="1:8" x14ac:dyDescent="0.25">
      <c r="A14" s="170"/>
      <c r="B14" s="152">
        <v>373</v>
      </c>
      <c r="C14" s="170"/>
      <c r="D14" s="285" t="s">
        <v>1213</v>
      </c>
      <c r="E14" s="151" t="s">
        <v>891</v>
      </c>
      <c r="F14" s="154">
        <f>VLOOKUP(E14,IN_08_20!$B$8:$E$635,4,FALSE)</f>
        <v>202.75827180757133</v>
      </c>
      <c r="G14" s="170"/>
      <c r="H14" s="151" t="s">
        <v>117</v>
      </c>
    </row>
    <row r="15" spans="1:8" x14ac:dyDescent="0.25">
      <c r="A15" s="170"/>
      <c r="B15" s="152">
        <v>619</v>
      </c>
      <c r="C15" s="170"/>
      <c r="D15" s="285" t="s">
        <v>1887</v>
      </c>
      <c r="E15" s="151" t="s">
        <v>890</v>
      </c>
      <c r="F15" s="154">
        <f>VLOOKUP(E15,IN_08_20!$B$8:$E$635,4,FALSE)</f>
        <v>58.505388984241854</v>
      </c>
      <c r="G15" s="170"/>
      <c r="H15" s="151" t="s">
        <v>4</v>
      </c>
    </row>
    <row r="16" spans="1:8" x14ac:dyDescent="0.25">
      <c r="A16" s="170"/>
      <c r="B16" s="152">
        <v>377</v>
      </c>
      <c r="C16" s="170"/>
      <c r="D16" s="285" t="s">
        <v>1232</v>
      </c>
      <c r="E16" s="151" t="s">
        <v>889</v>
      </c>
      <c r="F16" s="154">
        <f>VLOOKUP(E16,IN_08_20!$B$8:$E$635,4,FALSE)</f>
        <v>13.209883151667112</v>
      </c>
      <c r="G16" s="170"/>
      <c r="H16" s="151" t="s">
        <v>2</v>
      </c>
    </row>
    <row r="17" spans="1:8" x14ac:dyDescent="0.25">
      <c r="A17" s="170"/>
      <c r="B17" s="152">
        <v>16</v>
      </c>
      <c r="C17" s="170"/>
      <c r="D17" s="285" t="s">
        <v>1233</v>
      </c>
      <c r="E17" s="151" t="s">
        <v>888</v>
      </c>
      <c r="F17" s="154">
        <f>VLOOKUP(E17,IN_08_20!$B$8:$E$635,4,FALSE)</f>
        <v>141319.95619726251</v>
      </c>
      <c r="G17" s="170"/>
      <c r="H17" s="151" t="s">
        <v>311</v>
      </c>
    </row>
    <row r="18" spans="1:8" x14ac:dyDescent="0.25">
      <c r="A18" s="170"/>
      <c r="B18" s="152">
        <v>750</v>
      </c>
      <c r="C18" s="170"/>
      <c r="D18" s="285" t="s">
        <v>1234</v>
      </c>
      <c r="E18" s="151" t="s">
        <v>887</v>
      </c>
      <c r="F18" s="154">
        <f>VLOOKUP(E18,IN_08_20!$B$8:$E$635,4,FALSE)</f>
        <v>123.87076309093919</v>
      </c>
      <c r="G18" s="170"/>
      <c r="H18" s="151" t="s">
        <v>117</v>
      </c>
    </row>
    <row r="19" spans="1:8" x14ac:dyDescent="0.25">
      <c r="A19" s="170"/>
      <c r="B19" s="152">
        <v>752</v>
      </c>
      <c r="C19" s="170"/>
      <c r="D19" s="285" t="s">
        <v>1235</v>
      </c>
      <c r="E19" s="151" t="s">
        <v>886</v>
      </c>
      <c r="F19" s="154">
        <f>VLOOKUP(E19,IN_08_20!$B$8:$E$635,4,FALSE)</f>
        <v>122.39610802265496</v>
      </c>
      <c r="G19" s="170"/>
      <c r="H19" s="151" t="s">
        <v>117</v>
      </c>
    </row>
    <row r="20" spans="1:8" x14ac:dyDescent="0.25">
      <c r="A20" s="170"/>
      <c r="B20" s="152">
        <v>758</v>
      </c>
      <c r="C20" s="170"/>
      <c r="D20" s="285" t="s">
        <v>1240</v>
      </c>
      <c r="E20" s="151" t="s">
        <v>885</v>
      </c>
      <c r="F20" s="154">
        <f>VLOOKUP(E20,IN_08_20!$B$8:$E$635,4,FALSE)</f>
        <v>361.39623482224243</v>
      </c>
      <c r="G20" s="170"/>
      <c r="H20" s="151" t="s">
        <v>117</v>
      </c>
    </row>
    <row r="21" spans="1:8" x14ac:dyDescent="0.25">
      <c r="A21" s="170"/>
      <c r="B21" s="152">
        <v>759</v>
      </c>
      <c r="C21" s="170"/>
      <c r="D21" s="285" t="s">
        <v>1241</v>
      </c>
      <c r="E21" s="151" t="s">
        <v>884</v>
      </c>
      <c r="F21" s="154">
        <f>VLOOKUP(E21,IN_08_20!$B$8:$E$635,4,FALSE)</f>
        <v>509.62000288447672</v>
      </c>
      <c r="G21" s="170"/>
      <c r="H21" s="151" t="s">
        <v>117</v>
      </c>
    </row>
    <row r="22" spans="1:8" x14ac:dyDescent="0.25">
      <c r="A22" s="170"/>
      <c r="B22" s="152">
        <v>1326</v>
      </c>
      <c r="C22" s="170"/>
      <c r="D22" s="285" t="s">
        <v>1248</v>
      </c>
      <c r="E22" s="151" t="s">
        <v>883</v>
      </c>
      <c r="F22" s="154">
        <f>VLOOKUP(E22,IN_08_20!$B$8:$E$635,4,FALSE)</f>
        <v>472.05967570711698</v>
      </c>
      <c r="G22" s="170"/>
      <c r="H22" s="151" t="s">
        <v>2</v>
      </c>
    </row>
    <row r="23" spans="1:8" x14ac:dyDescent="0.25">
      <c r="A23" s="170"/>
      <c r="B23" s="152">
        <v>1327</v>
      </c>
      <c r="C23" s="170"/>
      <c r="D23" s="285" t="s">
        <v>1249</v>
      </c>
      <c r="E23" s="151" t="s">
        <v>882</v>
      </c>
      <c r="F23" s="154">
        <f>VLOOKUP(E23,IN_08_20!$B$8:$E$635,4,FALSE)</f>
        <v>354.21766433166948</v>
      </c>
      <c r="G23" s="170"/>
      <c r="H23" s="151" t="s">
        <v>2</v>
      </c>
    </row>
    <row r="24" spans="1:8" x14ac:dyDescent="0.25">
      <c r="A24" s="170"/>
      <c r="B24" s="152">
        <v>912</v>
      </c>
      <c r="C24" s="170"/>
      <c r="D24" s="285" t="s">
        <v>1250</v>
      </c>
      <c r="E24" s="151" t="s">
        <v>881</v>
      </c>
      <c r="F24" s="154">
        <f>VLOOKUP(E24,IN_08_20!$B$8:$E$635,4,FALSE)</f>
        <v>165.99108789042512</v>
      </c>
      <c r="G24" s="170"/>
      <c r="H24" s="151" t="s">
        <v>3</v>
      </c>
    </row>
    <row r="25" spans="1:8" x14ac:dyDescent="0.25">
      <c r="A25" s="153"/>
      <c r="B25" s="306" t="s">
        <v>880</v>
      </c>
      <c r="C25" s="306"/>
      <c r="D25" s="306"/>
      <c r="E25" s="151" t="s">
        <v>7</v>
      </c>
      <c r="F25" s="152" t="s">
        <v>6</v>
      </c>
      <c r="G25" s="153"/>
      <c r="H25" s="151" t="s">
        <v>5</v>
      </c>
    </row>
    <row r="26" spans="1:8" x14ac:dyDescent="0.25">
      <c r="A26" s="170"/>
      <c r="B26" s="152">
        <v>1</v>
      </c>
      <c r="C26" s="170"/>
      <c r="D26" s="285" t="s">
        <v>1888</v>
      </c>
      <c r="E26" s="151" t="s">
        <v>879</v>
      </c>
      <c r="F26" s="154">
        <f>VLOOKUP(E26,IN_08_20!$B$8:$E$635,4,FALSE)</f>
        <v>7989.5600644785409</v>
      </c>
      <c r="G26" s="170"/>
      <c r="H26" s="151" t="s">
        <v>878</v>
      </c>
    </row>
    <row r="27" spans="1:8" x14ac:dyDescent="0.25">
      <c r="A27" s="170"/>
      <c r="B27" s="152">
        <v>9</v>
      </c>
      <c r="C27" s="170"/>
      <c r="D27" s="285" t="s">
        <v>1220</v>
      </c>
      <c r="E27" s="151" t="s">
        <v>877</v>
      </c>
      <c r="F27" s="154">
        <f>VLOOKUP(E27,IN_08_20!$B$8:$E$635,4,FALSE)</f>
        <v>537.01956817674204</v>
      </c>
      <c r="G27" s="170"/>
      <c r="H27" s="151" t="s">
        <v>4</v>
      </c>
    </row>
    <row r="28" spans="1:8" x14ac:dyDescent="0.25">
      <c r="A28" s="170"/>
      <c r="B28" s="152">
        <v>10</v>
      </c>
      <c r="C28" s="170"/>
      <c r="D28" s="285" t="s">
        <v>1221</v>
      </c>
      <c r="E28" s="151" t="s">
        <v>876</v>
      </c>
      <c r="F28" s="154">
        <f>VLOOKUP(E28,IN_08_20!$B$8:$E$635,4,FALSE)</f>
        <v>212.17951196782118</v>
      </c>
      <c r="G28" s="170"/>
      <c r="H28" s="151" t="s">
        <v>117</v>
      </c>
    </row>
    <row r="29" spans="1:8" x14ac:dyDescent="0.25">
      <c r="A29" s="170"/>
      <c r="B29" s="152">
        <v>616</v>
      </c>
      <c r="C29" s="170"/>
      <c r="D29" s="285" t="s">
        <v>1222</v>
      </c>
      <c r="E29" s="151" t="s">
        <v>875</v>
      </c>
      <c r="F29" s="154">
        <f>VLOOKUP(E29,IN_08_20!$B$8:$E$635,4,FALSE)</f>
        <v>230.95281376135907</v>
      </c>
      <c r="G29" s="170"/>
      <c r="H29" s="151" t="s">
        <v>117</v>
      </c>
    </row>
    <row r="30" spans="1:8" x14ac:dyDescent="0.25">
      <c r="A30" s="170"/>
      <c r="B30" s="152">
        <v>11</v>
      </c>
      <c r="C30" s="170"/>
      <c r="D30" s="285" t="s">
        <v>1223</v>
      </c>
      <c r="E30" s="151" t="s">
        <v>874</v>
      </c>
      <c r="F30" s="154">
        <f>VLOOKUP(E30,IN_08_20!$B$8:$E$635,4,FALSE)</f>
        <v>12.591396762018956</v>
      </c>
      <c r="G30" s="170"/>
      <c r="H30" s="151" t="s">
        <v>4</v>
      </c>
    </row>
    <row r="31" spans="1:8" x14ac:dyDescent="0.25">
      <c r="A31" s="170"/>
      <c r="B31" s="152">
        <v>12</v>
      </c>
      <c r="C31" s="170"/>
      <c r="D31" s="285" t="s">
        <v>1224</v>
      </c>
      <c r="E31" s="151" t="s">
        <v>873</v>
      </c>
      <c r="F31" s="154">
        <f>VLOOKUP(E31,IN_08_20!$B$8:$E$635,4,FALSE)</f>
        <v>13.681317201952096</v>
      </c>
      <c r="G31" s="170"/>
      <c r="H31" s="151" t="s">
        <v>4</v>
      </c>
    </row>
    <row r="32" spans="1:8" x14ac:dyDescent="0.25">
      <c r="A32" s="170"/>
      <c r="B32" s="152">
        <v>620</v>
      </c>
      <c r="C32" s="170"/>
      <c r="D32" s="285" t="s">
        <v>1225</v>
      </c>
      <c r="E32" s="151" t="s">
        <v>872</v>
      </c>
      <c r="F32" s="154">
        <f>VLOOKUP(E32,IN_08_20!$B$8:$E$635,4,FALSE)</f>
        <v>274.20022766506003</v>
      </c>
      <c r="G32" s="170"/>
      <c r="H32" s="151" t="s">
        <v>117</v>
      </c>
    </row>
    <row r="33" spans="1:8" x14ac:dyDescent="0.25">
      <c r="A33" s="170"/>
      <c r="B33" s="152">
        <v>621</v>
      </c>
      <c r="C33" s="170"/>
      <c r="D33" s="285" t="s">
        <v>1226</v>
      </c>
      <c r="E33" s="151" t="s">
        <v>871</v>
      </c>
      <c r="F33" s="154">
        <f>VLOOKUP(E33,IN_08_20!$B$8:$E$635,4,FALSE)</f>
        <v>933.40324296055462</v>
      </c>
      <c r="G33" s="170"/>
      <c r="H33" s="151" t="s">
        <v>4</v>
      </c>
    </row>
    <row r="34" spans="1:8" x14ac:dyDescent="0.25">
      <c r="A34" s="153"/>
      <c r="B34" s="306" t="s">
        <v>870</v>
      </c>
      <c r="C34" s="306"/>
      <c r="D34" s="306"/>
      <c r="E34" s="151" t="s">
        <v>7</v>
      </c>
      <c r="F34" s="152" t="s">
        <v>6</v>
      </c>
      <c r="G34" s="153"/>
      <c r="H34" s="151" t="s">
        <v>5</v>
      </c>
    </row>
    <row r="35" spans="1:8" x14ac:dyDescent="0.25">
      <c r="A35" s="170"/>
      <c r="B35" s="152">
        <v>7</v>
      </c>
      <c r="C35" s="170"/>
      <c r="D35" s="285" t="s">
        <v>1217</v>
      </c>
      <c r="E35" s="151" t="s">
        <v>869</v>
      </c>
      <c r="F35" s="154">
        <f>VLOOKUP(E35,IN_08_20!$B$8:$E$635,4,FALSE)</f>
        <v>215.98752090313221</v>
      </c>
      <c r="G35" s="170"/>
      <c r="H35" s="151" t="s">
        <v>117</v>
      </c>
    </row>
    <row r="36" spans="1:8" x14ac:dyDescent="0.25">
      <c r="A36" s="170"/>
      <c r="B36" s="152">
        <v>8</v>
      </c>
      <c r="C36" s="170"/>
      <c r="D36" s="285" t="s">
        <v>1218</v>
      </c>
      <c r="E36" s="151" t="s">
        <v>868</v>
      </c>
      <c r="F36" s="154">
        <f>VLOOKUP(E36,IN_08_20!$B$8:$E$635,4,FALSE)</f>
        <v>202.59620788885456</v>
      </c>
      <c r="G36" s="170"/>
      <c r="H36" s="151" t="s">
        <v>117</v>
      </c>
    </row>
    <row r="37" spans="1:8" x14ac:dyDescent="0.25">
      <c r="A37" s="170"/>
      <c r="B37" s="152">
        <v>374</v>
      </c>
      <c r="C37" s="170"/>
      <c r="D37" s="285" t="s">
        <v>1507</v>
      </c>
      <c r="E37" s="151" t="s">
        <v>867</v>
      </c>
      <c r="F37" s="154">
        <f>VLOOKUP(E37,IN_08_20!$B$8:$E$635,4,FALSE)</f>
        <v>248.01620112075602</v>
      </c>
      <c r="G37" s="170"/>
      <c r="H37" s="151" t="s">
        <v>117</v>
      </c>
    </row>
    <row r="38" spans="1:8" x14ac:dyDescent="0.25">
      <c r="A38" s="170"/>
      <c r="B38" s="152">
        <v>375</v>
      </c>
      <c r="C38" s="170"/>
      <c r="D38" s="285" t="s">
        <v>1219</v>
      </c>
      <c r="E38" s="151" t="s">
        <v>866</v>
      </c>
      <c r="F38" s="154">
        <f>VLOOKUP(E38,IN_08_20!$B$8:$E$635,4,FALSE)</f>
        <v>355.30185635977534</v>
      </c>
      <c r="G38" s="170"/>
      <c r="H38" s="151" t="s">
        <v>117</v>
      </c>
    </row>
    <row r="39" spans="1:8" x14ac:dyDescent="0.25">
      <c r="A39" s="153"/>
      <c r="B39" s="306" t="s">
        <v>865</v>
      </c>
      <c r="C39" s="306"/>
      <c r="D39" s="306"/>
      <c r="E39" s="151" t="s">
        <v>7</v>
      </c>
      <c r="F39" s="152" t="s">
        <v>6</v>
      </c>
      <c r="G39" s="153"/>
      <c r="H39" s="151" t="s">
        <v>5</v>
      </c>
    </row>
    <row r="40" spans="1:8" x14ac:dyDescent="0.25">
      <c r="A40" s="170"/>
      <c r="B40" s="152">
        <v>376</v>
      </c>
      <c r="C40" s="170"/>
      <c r="D40" s="285" t="s">
        <v>1889</v>
      </c>
      <c r="E40" s="151" t="s">
        <v>864</v>
      </c>
      <c r="F40" s="154">
        <f>VLOOKUP(E40,IN_08_20!$B$8:$E$635,4,FALSE)</f>
        <v>26.994426174290474</v>
      </c>
      <c r="G40" s="170"/>
      <c r="H40" s="151" t="s">
        <v>2</v>
      </c>
    </row>
    <row r="41" spans="1:8" x14ac:dyDescent="0.25">
      <c r="A41" s="170"/>
      <c r="B41" s="152">
        <v>14</v>
      </c>
      <c r="C41" s="170"/>
      <c r="D41" s="285" t="s">
        <v>1230</v>
      </c>
      <c r="E41" s="151" t="s">
        <v>863</v>
      </c>
      <c r="F41" s="154">
        <f>VLOOKUP(E41,IN_08_20!$B$8:$E$635,4,FALSE)</f>
        <v>62.650822090813584</v>
      </c>
      <c r="G41" s="170"/>
      <c r="H41" s="151" t="s">
        <v>2</v>
      </c>
    </row>
    <row r="42" spans="1:8" x14ac:dyDescent="0.25">
      <c r="A42" s="170"/>
      <c r="B42" s="152">
        <v>764</v>
      </c>
      <c r="C42" s="170"/>
      <c r="D42" s="285" t="s">
        <v>1890</v>
      </c>
      <c r="E42" s="151" t="s">
        <v>862</v>
      </c>
      <c r="F42" s="154">
        <f>VLOOKUP(E42,IN_08_20!$B$8:$E$635,4,FALSE)</f>
        <v>41.605157033178301</v>
      </c>
      <c r="G42" s="170"/>
      <c r="H42" s="151" t="s">
        <v>2</v>
      </c>
    </row>
    <row r="43" spans="1:8" x14ac:dyDescent="0.25">
      <c r="A43" s="153"/>
      <c r="B43" s="306" t="s">
        <v>861</v>
      </c>
      <c r="C43" s="306"/>
      <c r="D43" s="306"/>
      <c r="E43" s="151" t="s">
        <v>7</v>
      </c>
      <c r="F43" s="152" t="s">
        <v>6</v>
      </c>
      <c r="G43" s="153"/>
      <c r="H43" s="151" t="s">
        <v>5</v>
      </c>
    </row>
    <row r="44" spans="1:8" x14ac:dyDescent="0.25">
      <c r="A44" s="170"/>
      <c r="B44" s="152">
        <v>13</v>
      </c>
      <c r="C44" s="170"/>
      <c r="D44" s="285" t="s">
        <v>1891</v>
      </c>
      <c r="E44" s="151" t="s">
        <v>860</v>
      </c>
      <c r="F44" s="154">
        <f>VLOOKUP(E44,IN_08_20!$B$8:$E$635,4,FALSE)</f>
        <v>49.712880292085664</v>
      </c>
      <c r="G44" s="170"/>
      <c r="H44" s="151" t="s">
        <v>4</v>
      </c>
    </row>
    <row r="45" spans="1:8" x14ac:dyDescent="0.25">
      <c r="A45" s="170"/>
      <c r="B45" s="152">
        <v>753</v>
      </c>
      <c r="C45" s="170"/>
      <c r="D45" s="285" t="s">
        <v>1236</v>
      </c>
      <c r="E45" s="151" t="s">
        <v>859</v>
      </c>
      <c r="F45" s="154">
        <f>VLOOKUP(E45,IN_08_20!$B$8:$E$635,4,FALSE)</f>
        <v>319.27979348173761</v>
      </c>
      <c r="G45" s="170"/>
      <c r="H45" s="151" t="s">
        <v>855</v>
      </c>
    </row>
    <row r="46" spans="1:8" x14ac:dyDescent="0.25">
      <c r="A46" s="170"/>
      <c r="B46" s="152">
        <v>754</v>
      </c>
      <c r="C46" s="170"/>
      <c r="D46" s="285" t="s">
        <v>1237</v>
      </c>
      <c r="E46" s="151" t="s">
        <v>858</v>
      </c>
      <c r="F46" s="154">
        <f>VLOOKUP(E46,IN_08_20!$B$8:$E$635,4,FALSE)</f>
        <v>545.46981696479827</v>
      </c>
      <c r="G46" s="170"/>
      <c r="H46" s="151" t="s">
        <v>855</v>
      </c>
    </row>
    <row r="47" spans="1:8" x14ac:dyDescent="0.25">
      <c r="A47" s="170"/>
      <c r="B47" s="152">
        <v>755</v>
      </c>
      <c r="C47" s="170"/>
      <c r="D47" s="285" t="s">
        <v>1238</v>
      </c>
      <c r="E47" s="151" t="s">
        <v>857</v>
      </c>
      <c r="F47" s="154">
        <f>VLOOKUP(E47,IN_08_20!$B$8:$E$635,4,FALSE)</f>
        <v>1206.0711530519193</v>
      </c>
      <c r="G47" s="170"/>
      <c r="H47" s="151" t="s">
        <v>855</v>
      </c>
    </row>
    <row r="48" spans="1:8" x14ac:dyDescent="0.25">
      <c r="A48" s="170"/>
      <c r="B48" s="152">
        <v>757</v>
      </c>
      <c r="C48" s="170"/>
      <c r="D48" s="285" t="s">
        <v>1239</v>
      </c>
      <c r="E48" s="151" t="s">
        <v>856</v>
      </c>
      <c r="F48" s="154">
        <f>VLOOKUP(E48,IN_08_20!$B$8:$E$635,4,FALSE)</f>
        <v>2127.8018547851602</v>
      </c>
      <c r="G48" s="170"/>
      <c r="H48" s="151" t="s">
        <v>855</v>
      </c>
    </row>
    <row r="49" spans="1:8" x14ac:dyDescent="0.25">
      <c r="A49" s="170"/>
      <c r="B49" s="152">
        <v>773</v>
      </c>
      <c r="C49" s="170"/>
      <c r="D49" s="285" t="s">
        <v>1245</v>
      </c>
      <c r="E49" s="151" t="s">
        <v>854</v>
      </c>
      <c r="F49" s="154">
        <f>VLOOKUP(E49,IN_08_20!$B$8:$E$635,4,FALSE)</f>
        <v>109.69573946124667</v>
      </c>
      <c r="G49" s="170"/>
      <c r="H49" s="151" t="s">
        <v>4</v>
      </c>
    </row>
    <row r="50" spans="1:8" x14ac:dyDescent="0.25">
      <c r="A50" s="170"/>
      <c r="B50" s="152">
        <v>774</v>
      </c>
      <c r="C50" s="170"/>
      <c r="D50" s="285" t="s">
        <v>1246</v>
      </c>
      <c r="E50" s="151" t="s">
        <v>853</v>
      </c>
      <c r="F50" s="154">
        <f>VLOOKUP(E50,IN_08_20!$B$8:$E$635,4,FALSE)</f>
        <v>312.77881955881224</v>
      </c>
      <c r="G50" s="170"/>
      <c r="H50" s="151" t="s">
        <v>4</v>
      </c>
    </row>
    <row r="51" spans="1:8" x14ac:dyDescent="0.25">
      <c r="A51" s="170"/>
      <c r="B51" s="152">
        <v>775</v>
      </c>
      <c r="C51" s="170"/>
      <c r="D51" s="285" t="s">
        <v>1247</v>
      </c>
      <c r="E51" s="151" t="s">
        <v>852</v>
      </c>
      <c r="F51" s="154">
        <f>VLOOKUP(E51,IN_08_20!$B$8:$E$635,4,FALSE)</f>
        <v>279.20518654578632</v>
      </c>
      <c r="G51" s="170"/>
      <c r="H51" s="151" t="s">
        <v>4</v>
      </c>
    </row>
    <row r="52" spans="1:8" x14ac:dyDescent="0.25">
      <c r="A52" s="153"/>
      <c r="B52" s="306" t="s">
        <v>851</v>
      </c>
      <c r="C52" s="306"/>
      <c r="D52" s="306"/>
      <c r="E52" s="151" t="s">
        <v>7</v>
      </c>
      <c r="F52" s="152" t="s">
        <v>6</v>
      </c>
      <c r="G52" s="153"/>
      <c r="H52" s="151" t="s">
        <v>5</v>
      </c>
    </row>
    <row r="53" spans="1:8" x14ac:dyDescent="0.25">
      <c r="A53" s="170"/>
      <c r="B53" s="152">
        <v>4</v>
      </c>
      <c r="C53" s="170"/>
      <c r="D53" s="285" t="s">
        <v>1214</v>
      </c>
      <c r="E53" s="151" t="s">
        <v>850</v>
      </c>
      <c r="F53" s="154">
        <f>VLOOKUP(E53,IN_08_20!$B$8:$E$635,4,FALSE)</f>
        <v>219.3680163275331</v>
      </c>
      <c r="G53" s="170"/>
      <c r="H53" s="151" t="s">
        <v>117</v>
      </c>
    </row>
    <row r="54" spans="1:8" x14ac:dyDescent="0.25">
      <c r="A54" s="170"/>
      <c r="B54" s="152">
        <v>6</v>
      </c>
      <c r="C54" s="170"/>
      <c r="D54" s="285" t="s">
        <v>1216</v>
      </c>
      <c r="E54" s="151" t="s">
        <v>849</v>
      </c>
      <c r="F54" s="154">
        <f>VLOOKUP(E54,IN_08_20!$B$8:$E$635,4,FALSE)</f>
        <v>191.40951177403537</v>
      </c>
      <c r="G54" s="170"/>
      <c r="H54" s="151" t="s">
        <v>117</v>
      </c>
    </row>
    <row r="55" spans="1:8" ht="15" customHeight="1" x14ac:dyDescent="0.25">
      <c r="A55" s="153"/>
      <c r="B55" s="306" t="s">
        <v>848</v>
      </c>
      <c r="C55" s="306"/>
      <c r="D55" s="306"/>
      <c r="E55" s="151" t="s">
        <v>7</v>
      </c>
      <c r="F55" s="152" t="s">
        <v>6</v>
      </c>
      <c r="G55" s="153"/>
      <c r="H55" s="151" t="s">
        <v>5</v>
      </c>
    </row>
    <row r="56" spans="1:8" x14ac:dyDescent="0.25">
      <c r="A56" s="170"/>
      <c r="B56" s="152">
        <v>5</v>
      </c>
      <c r="C56" s="170"/>
      <c r="D56" s="285" t="s">
        <v>1215</v>
      </c>
      <c r="E56" s="151" t="s">
        <v>847</v>
      </c>
      <c r="F56" s="154">
        <f>VLOOKUP(E56,IN_08_20!$B$8:$E$635,4,FALSE)</f>
        <v>192.99674177549053</v>
      </c>
      <c r="G56" s="170"/>
      <c r="H56" s="151" t="s">
        <v>2</v>
      </c>
    </row>
    <row r="57" spans="1:8" ht="15" customHeight="1" x14ac:dyDescent="0.25">
      <c r="A57" s="153"/>
      <c r="B57" s="306" t="s">
        <v>846</v>
      </c>
      <c r="C57" s="306"/>
      <c r="D57" s="306"/>
      <c r="E57" s="151" t="s">
        <v>7</v>
      </c>
      <c r="F57" s="152" t="s">
        <v>6</v>
      </c>
      <c r="G57" s="153"/>
      <c r="H57" s="151" t="s">
        <v>5</v>
      </c>
    </row>
    <row r="58" spans="1:8" x14ac:dyDescent="0.25">
      <c r="A58" s="170"/>
      <c r="B58" s="152">
        <v>15</v>
      </c>
      <c r="C58" s="170"/>
      <c r="D58" s="285" t="s">
        <v>1892</v>
      </c>
      <c r="E58" s="151" t="s">
        <v>845</v>
      </c>
      <c r="F58" s="154">
        <f>VLOOKUP(E58,IN_08_20!$B$8:$E$635,4,FALSE)</f>
        <v>270.43766441436219</v>
      </c>
      <c r="G58" s="170"/>
      <c r="H58" s="151" t="s">
        <v>2</v>
      </c>
    </row>
    <row r="59" spans="1:8" ht="26.25" customHeight="1" x14ac:dyDescent="0.25">
      <c r="A59" s="307" t="s">
        <v>844</v>
      </c>
      <c r="B59" s="307"/>
      <c r="C59" s="307"/>
      <c r="D59" s="307"/>
      <c r="E59" s="306"/>
      <c r="F59" s="306"/>
      <c r="G59" s="306"/>
      <c r="H59" s="306"/>
    </row>
    <row r="60" spans="1:8" ht="15" customHeight="1" x14ac:dyDescent="0.25">
      <c r="A60" s="153"/>
      <c r="B60" s="306" t="s">
        <v>843</v>
      </c>
      <c r="C60" s="306"/>
      <c r="D60" s="306"/>
      <c r="E60" s="151" t="s">
        <v>7</v>
      </c>
      <c r="F60" s="152" t="s">
        <v>6</v>
      </c>
      <c r="G60" s="153"/>
      <c r="H60" s="151" t="s">
        <v>5</v>
      </c>
    </row>
    <row r="61" spans="1:8" x14ac:dyDescent="0.25">
      <c r="A61" s="170"/>
      <c r="B61" s="152">
        <v>18</v>
      </c>
      <c r="C61" s="170"/>
      <c r="D61" s="285" t="s">
        <v>1253</v>
      </c>
      <c r="E61" s="151" t="s">
        <v>842</v>
      </c>
      <c r="F61" s="154">
        <f>VLOOKUP(E61,IN_08_20!$B$8:$E$635,4,FALSE)</f>
        <v>128.88735758951773</v>
      </c>
      <c r="G61" s="170"/>
      <c r="H61" s="151" t="s">
        <v>119</v>
      </c>
    </row>
    <row r="62" spans="1:8" ht="26.25" customHeight="1" x14ac:dyDescent="0.25">
      <c r="A62" s="153"/>
      <c r="B62" s="306" t="s">
        <v>841</v>
      </c>
      <c r="C62" s="306"/>
      <c r="D62" s="306"/>
      <c r="E62" s="151" t="s">
        <v>7</v>
      </c>
      <c r="F62" s="152" t="s">
        <v>6</v>
      </c>
      <c r="G62" s="153"/>
      <c r="H62" s="151" t="s">
        <v>5</v>
      </c>
    </row>
    <row r="63" spans="1:8" x14ac:dyDescent="0.25">
      <c r="A63" s="170"/>
      <c r="B63" s="152">
        <v>17</v>
      </c>
      <c r="C63" s="170"/>
      <c r="D63" s="285" t="s">
        <v>1251</v>
      </c>
      <c r="E63" s="151" t="s">
        <v>840</v>
      </c>
      <c r="F63" s="154">
        <f>VLOOKUP(E63,IN_08_20!$B$8:$E$635,4,FALSE)</f>
        <v>127.16578547037209</v>
      </c>
      <c r="G63" s="170"/>
      <c r="H63" s="151" t="s">
        <v>119</v>
      </c>
    </row>
    <row r="64" spans="1:8" ht="26.25" customHeight="1" x14ac:dyDescent="0.25">
      <c r="A64" s="307" t="s">
        <v>839</v>
      </c>
      <c r="B64" s="307"/>
      <c r="C64" s="307"/>
      <c r="D64" s="307"/>
      <c r="E64" s="306"/>
      <c r="F64" s="306"/>
      <c r="G64" s="306"/>
      <c r="H64" s="306"/>
    </row>
    <row r="65" spans="1:8" x14ac:dyDescent="0.25">
      <c r="A65" s="153"/>
      <c r="B65" s="306" t="s">
        <v>838</v>
      </c>
      <c r="C65" s="306"/>
      <c r="D65" s="306"/>
      <c r="E65" s="151" t="s">
        <v>7</v>
      </c>
      <c r="F65" s="152" t="s">
        <v>6</v>
      </c>
      <c r="G65" s="153"/>
      <c r="H65" s="151" t="s">
        <v>5</v>
      </c>
    </row>
    <row r="66" spans="1:8" x14ac:dyDescent="0.25">
      <c r="A66" s="170"/>
      <c r="B66" s="152">
        <v>25</v>
      </c>
      <c r="C66" s="170"/>
      <c r="D66" s="285" t="s">
        <v>1257</v>
      </c>
      <c r="E66" s="151" t="s">
        <v>837</v>
      </c>
      <c r="F66" s="154">
        <f>VLOOKUP(E66,IN_08_20!$B$8:$E$635,4,FALSE)</f>
        <v>211.67709344482469</v>
      </c>
      <c r="G66" s="170"/>
      <c r="H66" s="151" t="s">
        <v>117</v>
      </c>
    </row>
    <row r="67" spans="1:8" ht="26.25" customHeight="1" x14ac:dyDescent="0.25">
      <c r="A67" s="153"/>
      <c r="B67" s="306" t="s">
        <v>836</v>
      </c>
      <c r="C67" s="306"/>
      <c r="D67" s="306"/>
      <c r="E67" s="151" t="s">
        <v>7</v>
      </c>
      <c r="F67" s="152" t="s">
        <v>6</v>
      </c>
      <c r="G67" s="153"/>
      <c r="H67" s="151" t="s">
        <v>5</v>
      </c>
    </row>
    <row r="68" spans="1:8" x14ac:dyDescent="0.25">
      <c r="A68" s="170"/>
      <c r="B68" s="152">
        <v>716</v>
      </c>
      <c r="C68" s="170"/>
      <c r="D68" s="285" t="s">
        <v>1893</v>
      </c>
      <c r="E68" s="151" t="s">
        <v>835</v>
      </c>
      <c r="F68" s="154">
        <f>VLOOKUP(E68,IN_08_20!$B$8:$E$635,4,FALSE)</f>
        <v>475.0743149243757</v>
      </c>
      <c r="G68" s="170"/>
      <c r="H68" s="151" t="s">
        <v>119</v>
      </c>
    </row>
    <row r="69" spans="1:8" x14ac:dyDescent="0.25">
      <c r="A69" s="153"/>
      <c r="B69" s="306" t="s">
        <v>834</v>
      </c>
      <c r="C69" s="306"/>
      <c r="D69" s="306"/>
      <c r="E69" s="151" t="s">
        <v>7</v>
      </c>
      <c r="F69" s="152" t="s">
        <v>6</v>
      </c>
      <c r="G69" s="153"/>
      <c r="H69" s="151" t="s">
        <v>5</v>
      </c>
    </row>
    <row r="70" spans="1:8" x14ac:dyDescent="0.25">
      <c r="A70" s="170"/>
      <c r="B70" s="152">
        <v>22</v>
      </c>
      <c r="C70" s="170"/>
      <c r="D70" s="285" t="s">
        <v>1255</v>
      </c>
      <c r="E70" s="151" t="s">
        <v>833</v>
      </c>
      <c r="F70" s="154">
        <f>VLOOKUP(E70,IN_08_20!$B$8:$E$635,4,FALSE)</f>
        <v>60.607479510231229</v>
      </c>
      <c r="G70" s="170"/>
      <c r="H70" s="151" t="s">
        <v>119</v>
      </c>
    </row>
    <row r="71" spans="1:8" x14ac:dyDescent="0.25">
      <c r="A71" s="153"/>
      <c r="B71" s="306" t="s">
        <v>832</v>
      </c>
      <c r="C71" s="306"/>
      <c r="D71" s="306"/>
      <c r="E71" s="151" t="s">
        <v>7</v>
      </c>
      <c r="F71" s="152" t="s">
        <v>6</v>
      </c>
      <c r="G71" s="153"/>
      <c r="H71" s="151" t="s">
        <v>5</v>
      </c>
    </row>
    <row r="72" spans="1:8" x14ac:dyDescent="0.25">
      <c r="A72" s="170"/>
      <c r="B72" s="152">
        <v>20</v>
      </c>
      <c r="C72" s="170"/>
      <c r="D72" s="285" t="s">
        <v>1254</v>
      </c>
      <c r="E72" s="151" t="s">
        <v>831</v>
      </c>
      <c r="F72" s="154">
        <f>VLOOKUP(E72,IN_08_20!$B$8:$E$635,4,FALSE)</f>
        <v>291.24270355310188</v>
      </c>
      <c r="G72" s="170"/>
      <c r="H72" s="151" t="s">
        <v>3</v>
      </c>
    </row>
    <row r="73" spans="1:8" x14ac:dyDescent="0.25">
      <c r="A73" s="170"/>
      <c r="B73" s="152">
        <v>23</v>
      </c>
      <c r="C73" s="170"/>
      <c r="D73" s="285" t="s">
        <v>1256</v>
      </c>
      <c r="E73" s="151" t="s">
        <v>830</v>
      </c>
      <c r="F73" s="154">
        <f>VLOOKUP(E73,IN_08_20!$B$8:$E$635,4,FALSE)</f>
        <v>396.67019087135998</v>
      </c>
      <c r="G73" s="170"/>
      <c r="H73" s="151" t="s">
        <v>3</v>
      </c>
    </row>
    <row r="74" spans="1:8" x14ac:dyDescent="0.25">
      <c r="A74" s="170"/>
      <c r="B74" s="152">
        <v>24</v>
      </c>
      <c r="C74" s="170"/>
      <c r="D74" s="285" t="s">
        <v>1894</v>
      </c>
      <c r="E74" s="151" t="s">
        <v>829</v>
      </c>
      <c r="F74" s="154">
        <f>VLOOKUP(E74,IN_08_20!$B$8:$E$635,4,FALSE)</f>
        <v>244.97953423133518</v>
      </c>
      <c r="G74" s="170"/>
      <c r="H74" s="151" t="s">
        <v>3</v>
      </c>
    </row>
    <row r="75" spans="1:8" x14ac:dyDescent="0.25">
      <c r="A75" s="170"/>
      <c r="B75" s="152">
        <v>379</v>
      </c>
      <c r="C75" s="170"/>
      <c r="D75" s="285" t="s">
        <v>1259</v>
      </c>
      <c r="E75" s="151" t="s">
        <v>828</v>
      </c>
      <c r="F75" s="154">
        <f>VLOOKUP(E75,IN_08_20!$B$8:$E$635,4,FALSE)</f>
        <v>57.226988353005559</v>
      </c>
      <c r="G75" s="170"/>
      <c r="H75" s="151" t="s">
        <v>117</v>
      </c>
    </row>
    <row r="76" spans="1:8" ht="25.5" x14ac:dyDescent="0.25">
      <c r="A76" s="170"/>
      <c r="B76" s="152">
        <v>1388</v>
      </c>
      <c r="C76" s="170"/>
      <c r="D76" s="285" t="s">
        <v>1895</v>
      </c>
      <c r="E76" s="151" t="s">
        <v>827</v>
      </c>
      <c r="F76" s="154">
        <f>VLOOKUP(E76,IN_08_20!$B$8:$E$635,4,FALSE)</f>
        <v>360.26809565047967</v>
      </c>
      <c r="G76" s="170"/>
      <c r="H76" s="151" t="s">
        <v>3</v>
      </c>
    </row>
    <row r="77" spans="1:8" ht="15" customHeight="1" x14ac:dyDescent="0.25">
      <c r="A77" s="153"/>
      <c r="B77" s="306" t="s">
        <v>826</v>
      </c>
      <c r="C77" s="306"/>
      <c r="D77" s="306"/>
      <c r="E77" s="151" t="s">
        <v>7</v>
      </c>
      <c r="F77" s="152" t="s">
        <v>6</v>
      </c>
      <c r="G77" s="153"/>
      <c r="H77" s="151" t="s">
        <v>5</v>
      </c>
    </row>
    <row r="78" spans="1:8" x14ac:dyDescent="0.25">
      <c r="A78" s="170"/>
      <c r="B78" s="152">
        <v>30</v>
      </c>
      <c r="C78" s="170"/>
      <c r="D78" s="285" t="s">
        <v>1263</v>
      </c>
      <c r="E78" s="151" t="s">
        <v>825</v>
      </c>
      <c r="F78" s="154">
        <f>VLOOKUP(E78,IN_08_20!$B$8:$E$635,4,FALSE)</f>
        <v>35.603235418480772</v>
      </c>
      <c r="G78" s="170"/>
      <c r="H78" s="151" t="s">
        <v>117</v>
      </c>
    </row>
    <row r="79" spans="1:8" ht="15" customHeight="1" x14ac:dyDescent="0.25">
      <c r="A79" s="153"/>
      <c r="B79" s="306" t="s">
        <v>824</v>
      </c>
      <c r="C79" s="306"/>
      <c r="D79" s="306"/>
      <c r="E79" s="151" t="s">
        <v>7</v>
      </c>
      <c r="F79" s="152" t="s">
        <v>6</v>
      </c>
      <c r="G79" s="153"/>
      <c r="H79" s="151" t="s">
        <v>5</v>
      </c>
    </row>
    <row r="80" spans="1:8" x14ac:dyDescent="0.25">
      <c r="A80" s="170"/>
      <c r="B80" s="152">
        <v>27</v>
      </c>
      <c r="C80" s="170"/>
      <c r="D80" s="285" t="s">
        <v>1261</v>
      </c>
      <c r="E80" s="151" t="s">
        <v>823</v>
      </c>
      <c r="F80" s="154">
        <f>VLOOKUP(E80,IN_08_20!$B$8:$E$635,4,FALSE)</f>
        <v>85.931089410253833</v>
      </c>
      <c r="G80" s="170"/>
      <c r="H80" s="151" t="s">
        <v>119</v>
      </c>
    </row>
    <row r="81" spans="1:8" ht="15" customHeight="1" x14ac:dyDescent="0.25">
      <c r="A81" s="153"/>
      <c r="B81" s="306" t="s">
        <v>2020</v>
      </c>
      <c r="C81" s="306"/>
      <c r="D81" s="306"/>
      <c r="E81" s="151" t="s">
        <v>7</v>
      </c>
      <c r="F81" s="152" t="s">
        <v>6</v>
      </c>
      <c r="G81" s="153"/>
      <c r="H81" s="151" t="s">
        <v>5</v>
      </c>
    </row>
    <row r="82" spans="1:8" x14ac:dyDescent="0.25">
      <c r="A82" s="170"/>
      <c r="B82" s="152">
        <v>26</v>
      </c>
      <c r="C82" s="170"/>
      <c r="D82" s="285" t="s">
        <v>1258</v>
      </c>
      <c r="E82" s="151" t="s">
        <v>822</v>
      </c>
      <c r="F82" s="154">
        <f>VLOOKUP(E82,IN_08_20!$B$8:$E$635,4,FALSE)</f>
        <v>12.538988901236934</v>
      </c>
      <c r="G82" s="170"/>
      <c r="H82" s="151" t="s">
        <v>3</v>
      </c>
    </row>
    <row r="83" spans="1:8" ht="15" customHeight="1" x14ac:dyDescent="0.25">
      <c r="A83" s="153"/>
      <c r="B83" s="306" t="s">
        <v>821</v>
      </c>
      <c r="C83" s="306"/>
      <c r="D83" s="306"/>
      <c r="E83" s="151" t="s">
        <v>7</v>
      </c>
      <c r="F83" s="152" t="s">
        <v>6</v>
      </c>
      <c r="G83" s="153"/>
      <c r="H83" s="151" t="s">
        <v>5</v>
      </c>
    </row>
    <row r="84" spans="1:8" x14ac:dyDescent="0.25">
      <c r="A84" s="170"/>
      <c r="B84" s="152">
        <v>28</v>
      </c>
      <c r="C84" s="170"/>
      <c r="D84" s="285" t="s">
        <v>1262</v>
      </c>
      <c r="E84" s="151" t="s">
        <v>820</v>
      </c>
      <c r="F84" s="154">
        <f>VLOOKUP(E84,IN_08_20!$B$8:$E$635,4,FALSE)</f>
        <v>400.19882947579777</v>
      </c>
      <c r="G84" s="170"/>
      <c r="H84" s="151" t="s">
        <v>3</v>
      </c>
    </row>
    <row r="85" spans="1:8" x14ac:dyDescent="0.25">
      <c r="A85" s="170"/>
      <c r="B85" s="152">
        <v>1072</v>
      </c>
      <c r="C85" s="170"/>
      <c r="D85" s="285" t="s">
        <v>1755</v>
      </c>
      <c r="E85" s="151" t="s">
        <v>819</v>
      </c>
      <c r="F85" s="154">
        <f>VLOOKUP(E85,IN_08_20!$B$8:$E$635,4,FALSE)</f>
        <v>241.94439101862514</v>
      </c>
      <c r="G85" s="170"/>
      <c r="H85" s="151" t="s">
        <v>3</v>
      </c>
    </row>
    <row r="86" spans="1:8" x14ac:dyDescent="0.25">
      <c r="A86" s="170"/>
      <c r="B86" s="152">
        <v>1101</v>
      </c>
      <c r="C86" s="170"/>
      <c r="D86" s="285" t="s">
        <v>1264</v>
      </c>
      <c r="E86" s="151" t="s">
        <v>818</v>
      </c>
      <c r="F86" s="154">
        <f>VLOOKUP(E86,IN_08_20!$B$8:$E$635,4,FALSE)</f>
        <v>725.41950103813042</v>
      </c>
      <c r="G86" s="170"/>
      <c r="H86" s="151" t="s">
        <v>2</v>
      </c>
    </row>
    <row r="87" spans="1:8" ht="18" customHeight="1" x14ac:dyDescent="0.25">
      <c r="A87" s="307" t="s">
        <v>817</v>
      </c>
      <c r="B87" s="307"/>
      <c r="C87" s="307"/>
      <c r="D87" s="307"/>
      <c r="E87" s="306"/>
      <c r="F87" s="306"/>
      <c r="G87" s="306"/>
      <c r="H87" s="306"/>
    </row>
    <row r="88" spans="1:8" x14ac:dyDescent="0.25">
      <c r="A88" s="153"/>
      <c r="B88" s="306" t="s">
        <v>816</v>
      </c>
      <c r="C88" s="306"/>
      <c r="D88" s="306"/>
      <c r="E88" s="151" t="s">
        <v>7</v>
      </c>
      <c r="F88" s="152" t="s">
        <v>6</v>
      </c>
      <c r="G88" s="153"/>
      <c r="H88" s="151" t="s">
        <v>5</v>
      </c>
    </row>
    <row r="89" spans="1:8" x14ac:dyDescent="0.25">
      <c r="A89" s="170"/>
      <c r="B89" s="152">
        <v>31</v>
      </c>
      <c r="C89" s="170"/>
      <c r="D89" s="285" t="s">
        <v>1265</v>
      </c>
      <c r="E89" s="151" t="s">
        <v>815</v>
      </c>
      <c r="F89" s="154">
        <f>VLOOKUP(E89,IN_08_20!$B$8:$E$635,4,FALSE)</f>
        <v>836.86388260317074</v>
      </c>
      <c r="G89" s="170"/>
      <c r="H89" s="151" t="s">
        <v>1</v>
      </c>
    </row>
    <row r="90" spans="1:8" x14ac:dyDescent="0.25">
      <c r="A90" s="170"/>
      <c r="B90" s="152">
        <v>35</v>
      </c>
      <c r="C90" s="170"/>
      <c r="D90" s="285" t="s">
        <v>1269</v>
      </c>
      <c r="E90" s="151" t="s">
        <v>814</v>
      </c>
      <c r="F90" s="154">
        <f>VLOOKUP(E90,IN_08_20!$B$8:$E$635,4,FALSE)</f>
        <v>900.86947541802385</v>
      </c>
      <c r="G90" s="170"/>
      <c r="H90" s="151" t="s">
        <v>1</v>
      </c>
    </row>
    <row r="91" spans="1:8" x14ac:dyDescent="0.25">
      <c r="A91" s="170"/>
      <c r="B91" s="152">
        <v>36</v>
      </c>
      <c r="C91" s="170"/>
      <c r="D91" s="285" t="s">
        <v>1270</v>
      </c>
      <c r="E91" s="151" t="s">
        <v>813</v>
      </c>
      <c r="F91" s="154">
        <f>VLOOKUP(E91,IN_08_20!$B$8:$E$635,4,FALSE)</f>
        <v>966.90756275066906</v>
      </c>
      <c r="G91" s="170"/>
      <c r="H91" s="151" t="s">
        <v>1</v>
      </c>
    </row>
    <row r="92" spans="1:8" x14ac:dyDescent="0.25">
      <c r="A92" s="170"/>
      <c r="B92" s="152">
        <v>342</v>
      </c>
      <c r="C92" s="170"/>
      <c r="D92" s="285" t="s">
        <v>1276</v>
      </c>
      <c r="E92" s="151" t="s">
        <v>812</v>
      </c>
      <c r="F92" s="154">
        <f>VLOOKUP(E92,IN_08_20!$B$8:$E$635,4,FALSE)</f>
        <v>930.53470980944178</v>
      </c>
      <c r="G92" s="170"/>
      <c r="H92" s="151" t="s">
        <v>1</v>
      </c>
    </row>
    <row r="93" spans="1:8" ht="15" customHeight="1" x14ac:dyDescent="0.25">
      <c r="A93" s="153"/>
      <c r="B93" s="306" t="s">
        <v>811</v>
      </c>
      <c r="C93" s="306"/>
      <c r="D93" s="306"/>
      <c r="E93" s="151" t="s">
        <v>7</v>
      </c>
      <c r="F93" s="152" t="s">
        <v>6</v>
      </c>
      <c r="G93" s="153"/>
      <c r="H93" s="151" t="s">
        <v>5</v>
      </c>
    </row>
    <row r="94" spans="1:8" x14ac:dyDescent="0.25">
      <c r="A94" s="170"/>
      <c r="B94" s="152">
        <v>32</v>
      </c>
      <c r="C94" s="170"/>
      <c r="D94" s="285" t="s">
        <v>1266</v>
      </c>
      <c r="E94" s="151" t="s">
        <v>810</v>
      </c>
      <c r="F94" s="154">
        <f>VLOOKUP(E94,IN_08_20!$B$8:$E$635,4,FALSE)</f>
        <v>979.20415962194204</v>
      </c>
      <c r="G94" s="170"/>
      <c r="H94" s="151" t="s">
        <v>1</v>
      </c>
    </row>
    <row r="95" spans="1:8" x14ac:dyDescent="0.25">
      <c r="A95" s="170"/>
      <c r="B95" s="152">
        <v>37</v>
      </c>
      <c r="C95" s="170"/>
      <c r="D95" s="285" t="s">
        <v>1271</v>
      </c>
      <c r="E95" s="151" t="s">
        <v>809</v>
      </c>
      <c r="F95" s="154">
        <f>VLOOKUP(E95,IN_08_20!$B$8:$E$635,4,FALSE)</f>
        <v>941.68778762685099</v>
      </c>
      <c r="G95" s="170"/>
      <c r="H95" s="151" t="s">
        <v>1</v>
      </c>
    </row>
    <row r="96" spans="1:8" x14ac:dyDescent="0.25">
      <c r="A96" s="170"/>
      <c r="B96" s="152">
        <v>38</v>
      </c>
      <c r="C96" s="170"/>
      <c r="D96" s="285" t="s">
        <v>1272</v>
      </c>
      <c r="E96" s="151" t="s">
        <v>808</v>
      </c>
      <c r="F96" s="154">
        <f>VLOOKUP(E96,IN_08_20!$B$8:$E$635,4,FALSE)</f>
        <v>698.08512068189953</v>
      </c>
      <c r="G96" s="170"/>
      <c r="H96" s="151" t="s">
        <v>1</v>
      </c>
    </row>
    <row r="97" spans="1:8" ht="15" customHeight="1" x14ac:dyDescent="0.25">
      <c r="A97" s="153"/>
      <c r="B97" s="306" t="s">
        <v>807</v>
      </c>
      <c r="C97" s="306"/>
      <c r="D97" s="306"/>
      <c r="E97" s="151" t="s">
        <v>7</v>
      </c>
      <c r="F97" s="152" t="s">
        <v>6</v>
      </c>
      <c r="G97" s="153"/>
      <c r="H97" s="151" t="s">
        <v>5</v>
      </c>
    </row>
    <row r="98" spans="1:8" x14ac:dyDescent="0.25">
      <c r="A98" s="170"/>
      <c r="B98" s="152">
        <v>33</v>
      </c>
      <c r="C98" s="170"/>
      <c r="D98" s="285" t="s">
        <v>1267</v>
      </c>
      <c r="E98" s="151" t="s">
        <v>806</v>
      </c>
      <c r="F98" s="154">
        <f>VLOOKUP(E98,IN_08_20!$B$8:$E$635,4,FALSE)</f>
        <v>969.41836359764477</v>
      </c>
      <c r="G98" s="170"/>
      <c r="H98" s="151" t="s">
        <v>1</v>
      </c>
    </row>
    <row r="99" spans="1:8" x14ac:dyDescent="0.25">
      <c r="A99" s="170"/>
      <c r="B99" s="152">
        <v>34</v>
      </c>
      <c r="C99" s="170"/>
      <c r="D99" s="285" t="s">
        <v>1268</v>
      </c>
      <c r="E99" s="151" t="s">
        <v>805</v>
      </c>
      <c r="F99" s="154">
        <f>VLOOKUP(E99,IN_08_20!$B$8:$E$635,4,FALSE)</f>
        <v>954.67392779303168</v>
      </c>
      <c r="G99" s="170"/>
      <c r="H99" s="151" t="s">
        <v>1</v>
      </c>
    </row>
    <row r="100" spans="1:8" x14ac:dyDescent="0.25">
      <c r="A100" s="170"/>
      <c r="B100" s="152">
        <v>39</v>
      </c>
      <c r="C100" s="170"/>
      <c r="D100" s="285" t="s">
        <v>1896</v>
      </c>
      <c r="E100" s="151" t="s">
        <v>804</v>
      </c>
      <c r="F100" s="154">
        <f>VLOOKUP(E100,IN_08_20!$B$8:$E$635,4,FALSE)</f>
        <v>1030.0069220853277</v>
      </c>
      <c r="G100" s="170"/>
      <c r="H100" s="151" t="s">
        <v>1</v>
      </c>
    </row>
    <row r="101" spans="1:8" x14ac:dyDescent="0.25">
      <c r="A101" s="170"/>
      <c r="B101" s="152">
        <v>40</v>
      </c>
      <c r="C101" s="170"/>
      <c r="D101" s="285" t="s">
        <v>1274</v>
      </c>
      <c r="E101" s="151" t="s">
        <v>803</v>
      </c>
      <c r="F101" s="154">
        <f>VLOOKUP(E101,IN_08_20!$B$8:$E$635,4,FALSE)</f>
        <v>1041.278378576661</v>
      </c>
      <c r="G101" s="170"/>
      <c r="H101" s="151" t="s">
        <v>1</v>
      </c>
    </row>
    <row r="102" spans="1:8" x14ac:dyDescent="0.25">
      <c r="A102" s="170"/>
      <c r="B102" s="152">
        <v>343</v>
      </c>
      <c r="C102" s="170"/>
      <c r="D102" s="285" t="s">
        <v>1275</v>
      </c>
      <c r="E102" s="151" t="s">
        <v>802</v>
      </c>
      <c r="F102" s="154">
        <f>VLOOKUP(E102,IN_08_20!$B$8:$E$635,4,FALSE)</f>
        <v>1029.8108713025943</v>
      </c>
      <c r="G102" s="170"/>
      <c r="H102" s="151" t="s">
        <v>1</v>
      </c>
    </row>
    <row r="103" spans="1:8" ht="18" customHeight="1" x14ac:dyDescent="0.25">
      <c r="A103" s="307" t="s">
        <v>801</v>
      </c>
      <c r="B103" s="307"/>
      <c r="C103" s="307"/>
      <c r="D103" s="307"/>
      <c r="E103" s="306"/>
      <c r="F103" s="306"/>
      <c r="G103" s="306"/>
      <c r="H103" s="306"/>
    </row>
    <row r="104" spans="1:8" ht="26.25" customHeight="1" x14ac:dyDescent="0.25">
      <c r="A104" s="153"/>
      <c r="B104" s="306" t="s">
        <v>800</v>
      </c>
      <c r="C104" s="306"/>
      <c r="D104" s="306"/>
      <c r="E104" s="151" t="s">
        <v>7</v>
      </c>
      <c r="F104" s="152" t="s">
        <v>6</v>
      </c>
      <c r="G104" s="153"/>
      <c r="H104" s="151" t="s">
        <v>5</v>
      </c>
    </row>
    <row r="105" spans="1:8" x14ac:dyDescent="0.25">
      <c r="A105" s="170"/>
      <c r="B105" s="152">
        <v>41</v>
      </c>
      <c r="C105" s="170"/>
      <c r="D105" s="285" t="s">
        <v>1277</v>
      </c>
      <c r="E105" s="151" t="s">
        <v>799</v>
      </c>
      <c r="F105" s="154">
        <f>VLOOKUP(E105,IN_08_20!$B$8:$E$635,4,FALSE)</f>
        <v>226.01548141528636</v>
      </c>
      <c r="G105" s="170"/>
      <c r="H105" s="151" t="s">
        <v>3</v>
      </c>
    </row>
    <row r="106" spans="1:8" ht="18" customHeight="1" x14ac:dyDescent="0.25">
      <c r="A106" s="307" t="s">
        <v>798</v>
      </c>
      <c r="B106" s="307"/>
      <c r="C106" s="307"/>
      <c r="D106" s="307"/>
      <c r="E106" s="306"/>
      <c r="F106" s="306"/>
      <c r="G106" s="306"/>
      <c r="H106" s="306"/>
    </row>
    <row r="107" spans="1:8" ht="15" customHeight="1" x14ac:dyDescent="0.25">
      <c r="A107" s="153"/>
      <c r="B107" s="306" t="s">
        <v>797</v>
      </c>
      <c r="C107" s="306"/>
      <c r="D107" s="306"/>
      <c r="E107" s="151" t="s">
        <v>7</v>
      </c>
      <c r="F107" s="152" t="s">
        <v>6</v>
      </c>
      <c r="G107" s="153"/>
      <c r="H107" s="151" t="s">
        <v>5</v>
      </c>
    </row>
    <row r="108" spans="1:8" x14ac:dyDescent="0.25">
      <c r="A108" s="170"/>
      <c r="B108" s="152">
        <v>42</v>
      </c>
      <c r="C108" s="170"/>
      <c r="D108" s="285" t="s">
        <v>1897</v>
      </c>
      <c r="E108" s="151" t="s">
        <v>796</v>
      </c>
      <c r="F108" s="154">
        <f>VLOOKUP(E108,IN_08_20!$B$8:$E$635,4,FALSE)</f>
        <v>74.851531380470618</v>
      </c>
      <c r="G108" s="170"/>
      <c r="H108" s="151" t="s">
        <v>2</v>
      </c>
    </row>
    <row r="109" spans="1:8" x14ac:dyDescent="0.25">
      <c r="A109" s="170"/>
      <c r="B109" s="152">
        <v>784</v>
      </c>
      <c r="C109" s="170"/>
      <c r="D109" s="285" t="s">
        <v>1280</v>
      </c>
      <c r="E109" s="151" t="s">
        <v>795</v>
      </c>
      <c r="F109" s="154">
        <f>VLOOKUP(E109,IN_08_20!$B$8:$E$635,4,FALSE)</f>
        <v>49.249833606017987</v>
      </c>
      <c r="G109" s="170"/>
      <c r="H109" s="151" t="s">
        <v>2</v>
      </c>
    </row>
    <row r="110" spans="1:8" ht="26.25" customHeight="1" x14ac:dyDescent="0.25">
      <c r="A110" s="153"/>
      <c r="B110" s="306" t="s">
        <v>794</v>
      </c>
      <c r="C110" s="306"/>
      <c r="D110" s="306"/>
      <c r="E110" s="151" t="s">
        <v>7</v>
      </c>
      <c r="F110" s="152" t="s">
        <v>6</v>
      </c>
      <c r="G110" s="153"/>
      <c r="H110" s="151" t="s">
        <v>5</v>
      </c>
    </row>
    <row r="111" spans="1:8" ht="26.25" customHeight="1" x14ac:dyDescent="0.25">
      <c r="A111" s="170"/>
      <c r="B111" s="152">
        <v>43</v>
      </c>
      <c r="C111" s="170"/>
      <c r="D111" s="285" t="s">
        <v>1279</v>
      </c>
      <c r="E111" s="151" t="s">
        <v>793</v>
      </c>
      <c r="F111" s="154">
        <f>VLOOKUP(E111,IN_08_20!$B$8:$E$635,4,FALSE)</f>
        <v>211.7730848543099</v>
      </c>
      <c r="G111" s="170"/>
      <c r="H111" s="151" t="s">
        <v>4</v>
      </c>
    </row>
    <row r="112" spans="1:8" x14ac:dyDescent="0.25">
      <c r="A112" s="170"/>
      <c r="B112" s="152">
        <v>1368</v>
      </c>
      <c r="C112" s="170"/>
      <c r="D112" s="285" t="s">
        <v>1281</v>
      </c>
      <c r="E112" s="151" t="s">
        <v>792</v>
      </c>
      <c r="F112" s="154">
        <f>VLOOKUP(E112,IN_08_20!$B$8:$E$635,4,FALSE)</f>
        <v>222.57092587428369</v>
      </c>
      <c r="G112" s="170"/>
      <c r="H112" s="151" t="s">
        <v>4</v>
      </c>
    </row>
    <row r="113" spans="1:8" ht="26.25" customHeight="1" x14ac:dyDescent="0.25">
      <c r="A113" s="170"/>
      <c r="B113" s="152">
        <v>1369</v>
      </c>
      <c r="C113" s="170"/>
      <c r="D113" s="285" t="s">
        <v>1282</v>
      </c>
      <c r="E113" s="151" t="s">
        <v>791</v>
      </c>
      <c r="F113" s="154">
        <f>VLOOKUP(E113,IN_08_20!$B$8:$E$635,4,FALSE)</f>
        <v>247.57095583498005</v>
      </c>
      <c r="G113" s="170"/>
      <c r="H113" s="151" t="s">
        <v>4</v>
      </c>
    </row>
    <row r="114" spans="1:8" ht="26.25" customHeight="1" x14ac:dyDescent="0.25">
      <c r="A114" s="307" t="s">
        <v>790</v>
      </c>
      <c r="B114" s="307"/>
      <c r="C114" s="307"/>
      <c r="D114" s="307"/>
      <c r="E114" s="306"/>
      <c r="F114" s="306"/>
      <c r="G114" s="306"/>
      <c r="H114" s="306"/>
    </row>
    <row r="115" spans="1:8" ht="15" customHeight="1" x14ac:dyDescent="0.25">
      <c r="A115" s="153"/>
      <c r="B115" s="306" t="s">
        <v>789</v>
      </c>
      <c r="C115" s="306"/>
      <c r="D115" s="306"/>
      <c r="E115" s="151" t="s">
        <v>7</v>
      </c>
      <c r="F115" s="152" t="s">
        <v>6</v>
      </c>
      <c r="G115" s="153"/>
      <c r="H115" s="151" t="s">
        <v>5</v>
      </c>
    </row>
    <row r="116" spans="1:8" x14ac:dyDescent="0.25">
      <c r="A116" s="170"/>
      <c r="B116" s="152">
        <v>46</v>
      </c>
      <c r="C116" s="170"/>
      <c r="D116" s="285" t="s">
        <v>1898</v>
      </c>
      <c r="E116" s="151" t="s">
        <v>788</v>
      </c>
      <c r="F116" s="154">
        <f>VLOOKUP(E116,IN_08_20!$B$8:$E$635,4,FALSE)</f>
        <v>983.55026156999088</v>
      </c>
      <c r="G116" s="170"/>
      <c r="H116" s="151" t="s">
        <v>2</v>
      </c>
    </row>
    <row r="117" spans="1:8" ht="26.25" customHeight="1" x14ac:dyDescent="0.25">
      <c r="A117" s="153"/>
      <c r="B117" s="306" t="s">
        <v>787</v>
      </c>
      <c r="C117" s="306"/>
      <c r="D117" s="306"/>
      <c r="E117" s="151" t="s">
        <v>7</v>
      </c>
      <c r="F117" s="152" t="s">
        <v>6</v>
      </c>
      <c r="G117" s="153"/>
      <c r="H117" s="151" t="s">
        <v>5</v>
      </c>
    </row>
    <row r="118" spans="1:8" x14ac:dyDescent="0.25">
      <c r="A118" s="170"/>
      <c r="B118" s="152">
        <v>44</v>
      </c>
      <c r="C118" s="170"/>
      <c r="D118" s="285" t="s">
        <v>1899</v>
      </c>
      <c r="E118" s="151" t="s">
        <v>786</v>
      </c>
      <c r="F118" s="154">
        <f>VLOOKUP(E118,IN_08_20!$B$8:$E$635,4,FALSE)</f>
        <v>16346.316427980284</v>
      </c>
      <c r="G118" s="170"/>
      <c r="H118" s="151" t="s">
        <v>2</v>
      </c>
    </row>
    <row r="119" spans="1:8" x14ac:dyDescent="0.25">
      <c r="A119" s="170"/>
      <c r="B119" s="152">
        <v>47</v>
      </c>
      <c r="C119" s="170"/>
      <c r="D119" s="285" t="s">
        <v>1900</v>
      </c>
      <c r="E119" s="151" t="s">
        <v>785</v>
      </c>
      <c r="F119" s="154">
        <f>VLOOKUP(E119,IN_08_20!$B$8:$E$635,4,FALSE)</f>
        <v>4850.4111279890785</v>
      </c>
      <c r="G119" s="170"/>
      <c r="H119" s="151" t="s">
        <v>2</v>
      </c>
    </row>
    <row r="120" spans="1:8" x14ac:dyDescent="0.25">
      <c r="A120" s="170"/>
      <c r="B120" s="152">
        <v>705</v>
      </c>
      <c r="C120" s="170"/>
      <c r="D120" s="285" t="s">
        <v>1293</v>
      </c>
      <c r="E120" s="151" t="s">
        <v>784</v>
      </c>
      <c r="F120" s="154">
        <f>VLOOKUP(E120,IN_08_20!$B$8:$E$635,4,FALSE)</f>
        <v>13511.29792443802</v>
      </c>
      <c r="G120" s="170"/>
      <c r="H120" s="151" t="s">
        <v>2</v>
      </c>
    </row>
    <row r="121" spans="1:8" ht="26.25" customHeight="1" x14ac:dyDescent="0.25">
      <c r="A121" s="170"/>
      <c r="B121" s="152">
        <v>706</v>
      </c>
      <c r="C121" s="170"/>
      <c r="D121" s="285" t="s">
        <v>1294</v>
      </c>
      <c r="E121" s="151" t="s">
        <v>783</v>
      </c>
      <c r="F121" s="154">
        <f>VLOOKUP(E121,IN_08_20!$B$8:$E$635,4,FALSE)</f>
        <v>2096.3093098889044</v>
      </c>
      <c r="G121" s="170"/>
      <c r="H121" s="151" t="s">
        <v>2</v>
      </c>
    </row>
    <row r="122" spans="1:8" ht="26.25" customHeight="1" x14ac:dyDescent="0.25">
      <c r="A122" s="170"/>
      <c r="B122" s="152">
        <v>707</v>
      </c>
      <c r="C122" s="170"/>
      <c r="D122" s="285" t="s">
        <v>1295</v>
      </c>
      <c r="E122" s="151" t="s">
        <v>782</v>
      </c>
      <c r="F122" s="154">
        <f>VLOOKUP(E122,IN_08_20!$B$8:$E$635,4,FALSE)</f>
        <v>2074.9755237429558</v>
      </c>
      <c r="G122" s="170"/>
      <c r="H122" s="151" t="s">
        <v>2</v>
      </c>
    </row>
    <row r="123" spans="1:8" x14ac:dyDescent="0.25">
      <c r="A123" s="170"/>
      <c r="B123" s="152">
        <v>708</v>
      </c>
      <c r="C123" s="170"/>
      <c r="D123" s="285" t="s">
        <v>1296</v>
      </c>
      <c r="E123" s="151" t="s">
        <v>781</v>
      </c>
      <c r="F123" s="154">
        <f>VLOOKUP(E123,IN_08_20!$B$8:$E$635,4,FALSE)</f>
        <v>2033.6472415558774</v>
      </c>
      <c r="G123" s="170"/>
      <c r="H123" s="151" t="s">
        <v>2</v>
      </c>
    </row>
    <row r="124" spans="1:8" ht="26.25" customHeight="1" x14ac:dyDescent="0.25">
      <c r="A124" s="170"/>
      <c r="B124" s="152">
        <v>709</v>
      </c>
      <c r="C124" s="170"/>
      <c r="D124" s="285" t="s">
        <v>1297</v>
      </c>
      <c r="E124" s="151" t="s">
        <v>780</v>
      </c>
      <c r="F124" s="154">
        <f>VLOOKUP(E124,IN_08_20!$B$8:$E$635,4,FALSE)</f>
        <v>9719.4004747825657</v>
      </c>
      <c r="G124" s="170"/>
      <c r="H124" s="151" t="s">
        <v>2</v>
      </c>
    </row>
    <row r="125" spans="1:8" ht="25.5" x14ac:dyDescent="0.25">
      <c r="A125" s="170"/>
      <c r="B125" s="152">
        <v>715</v>
      </c>
      <c r="C125" s="170"/>
      <c r="D125" s="285" t="s">
        <v>1298</v>
      </c>
      <c r="E125" s="151" t="s">
        <v>779</v>
      </c>
      <c r="F125" s="154">
        <f>VLOOKUP(E125,IN_08_20!$B$8:$E$635,4,FALSE)</f>
        <v>52808.846595412979</v>
      </c>
      <c r="G125" s="170"/>
      <c r="H125" s="151" t="s">
        <v>2</v>
      </c>
    </row>
    <row r="126" spans="1:8" ht="15" customHeight="1" x14ac:dyDescent="0.25">
      <c r="A126" s="153"/>
      <c r="B126" s="306" t="s">
        <v>778</v>
      </c>
      <c r="C126" s="306"/>
      <c r="D126" s="306"/>
      <c r="E126" s="151" t="s">
        <v>7</v>
      </c>
      <c r="F126" s="152" t="s">
        <v>6</v>
      </c>
      <c r="G126" s="153"/>
      <c r="H126" s="151" t="s">
        <v>5</v>
      </c>
    </row>
    <row r="127" spans="1:8" ht="25.5" x14ac:dyDescent="0.25">
      <c r="A127" s="170"/>
      <c r="B127" s="152">
        <v>48</v>
      </c>
      <c r="C127" s="170"/>
      <c r="D127" s="285" t="s">
        <v>1285</v>
      </c>
      <c r="E127" s="151" t="s">
        <v>777</v>
      </c>
      <c r="F127" s="154">
        <f>VLOOKUP(E127,IN_08_20!$B$8:$E$635,4,FALSE)</f>
        <v>16754.86397074749</v>
      </c>
      <c r="G127" s="170"/>
      <c r="H127" s="151" t="s">
        <v>2</v>
      </c>
    </row>
    <row r="128" spans="1:8" ht="25.5" x14ac:dyDescent="0.25">
      <c r="A128" s="170"/>
      <c r="B128" s="152">
        <v>930</v>
      </c>
      <c r="C128" s="170"/>
      <c r="D128" s="285" t="s">
        <v>1901</v>
      </c>
      <c r="E128" s="151" t="s">
        <v>776</v>
      </c>
      <c r="F128" s="154">
        <f>VLOOKUP(E128,IN_08_20!$B$8:$E$635,4,FALSE)</f>
        <v>5777.5095320650153</v>
      </c>
      <c r="G128" s="170"/>
      <c r="H128" s="151" t="s">
        <v>2</v>
      </c>
    </row>
    <row r="129" spans="1:8" ht="25.5" x14ac:dyDescent="0.25">
      <c r="A129" s="170"/>
      <c r="B129" s="152">
        <v>1230</v>
      </c>
      <c r="C129" s="170"/>
      <c r="D129" s="285" t="s">
        <v>1496</v>
      </c>
      <c r="E129" s="151" t="s">
        <v>775</v>
      </c>
      <c r="F129" s="154">
        <f>VLOOKUP(E129,IN_08_20!$B$8:$E$635,4,FALSE)</f>
        <v>14931.808689973735</v>
      </c>
      <c r="G129" s="170"/>
      <c r="H129" s="151" t="s">
        <v>2</v>
      </c>
    </row>
    <row r="130" spans="1:8" ht="25.5" x14ac:dyDescent="0.25">
      <c r="A130" s="170"/>
      <c r="B130" s="152">
        <v>1231</v>
      </c>
      <c r="C130" s="170"/>
      <c r="D130" s="285" t="s">
        <v>1287</v>
      </c>
      <c r="E130" s="151" t="s">
        <v>774</v>
      </c>
      <c r="F130" s="154">
        <f>VLOOKUP(E130,IN_08_20!$B$8:$E$635,4,FALSE)</f>
        <v>14931.808689973735</v>
      </c>
      <c r="G130" s="170"/>
      <c r="H130" s="151" t="s">
        <v>2</v>
      </c>
    </row>
    <row r="131" spans="1:8" ht="25.5" x14ac:dyDescent="0.25">
      <c r="A131" s="170"/>
      <c r="B131" s="152">
        <v>362</v>
      </c>
      <c r="C131" s="170"/>
      <c r="D131" s="285" t="s">
        <v>1288</v>
      </c>
      <c r="E131" s="151" t="s">
        <v>773</v>
      </c>
      <c r="F131" s="154">
        <f>VLOOKUP(E131,IN_08_20!$B$8:$E$635,4,FALSE)</f>
        <v>17406.061510201522</v>
      </c>
      <c r="G131" s="170"/>
      <c r="H131" s="151" t="s">
        <v>2</v>
      </c>
    </row>
    <row r="132" spans="1:8" ht="25.5" x14ac:dyDescent="0.25">
      <c r="A132" s="170"/>
      <c r="B132" s="152">
        <v>363</v>
      </c>
      <c r="C132" s="170"/>
      <c r="D132" s="285" t="s">
        <v>1289</v>
      </c>
      <c r="E132" s="151" t="s">
        <v>772</v>
      </c>
      <c r="F132" s="154">
        <f>VLOOKUP(E132,IN_08_20!$B$8:$E$635,4,FALSE)</f>
        <v>14448.180910987838</v>
      </c>
      <c r="G132" s="170"/>
      <c r="H132" s="151" t="s">
        <v>2</v>
      </c>
    </row>
    <row r="133" spans="1:8" ht="26.25" customHeight="1" x14ac:dyDescent="0.25">
      <c r="A133" s="170"/>
      <c r="B133" s="152">
        <v>365</v>
      </c>
      <c r="C133" s="170"/>
      <c r="D133" s="285" t="s">
        <v>1290</v>
      </c>
      <c r="E133" s="151" t="s">
        <v>771</v>
      </c>
      <c r="F133" s="154">
        <f>VLOOKUP(E133,IN_08_20!$B$8:$E$635,4,FALSE)</f>
        <v>16935.767484863278</v>
      </c>
      <c r="G133" s="170"/>
      <c r="H133" s="151" t="s">
        <v>2</v>
      </c>
    </row>
    <row r="134" spans="1:8" ht="25.5" x14ac:dyDescent="0.25">
      <c r="A134" s="170"/>
      <c r="B134" s="152">
        <v>710</v>
      </c>
      <c r="C134" s="170"/>
      <c r="D134" s="285" t="s">
        <v>1291</v>
      </c>
      <c r="E134" s="151" t="s">
        <v>770</v>
      </c>
      <c r="F134" s="154">
        <f>VLOOKUP(E134,IN_08_20!$B$8:$E$635,4,FALSE)</f>
        <v>3287.7836303065569</v>
      </c>
      <c r="G134" s="170"/>
      <c r="H134" s="151" t="s">
        <v>2</v>
      </c>
    </row>
    <row r="135" spans="1:8" ht="25.5" x14ac:dyDescent="0.25">
      <c r="A135" s="170"/>
      <c r="B135" s="152">
        <v>711</v>
      </c>
      <c r="C135" s="170"/>
      <c r="D135" s="285" t="s">
        <v>1292</v>
      </c>
      <c r="E135" s="151" t="s">
        <v>769</v>
      </c>
      <c r="F135" s="154">
        <f>VLOOKUP(E135,IN_08_20!$B$8:$E$635,4,FALSE)</f>
        <v>3806.8699629221846</v>
      </c>
      <c r="G135" s="170"/>
      <c r="H135" s="151" t="s">
        <v>2</v>
      </c>
    </row>
    <row r="136" spans="1:8" ht="18" customHeight="1" x14ac:dyDescent="0.25">
      <c r="A136" s="307" t="s">
        <v>768</v>
      </c>
      <c r="B136" s="307"/>
      <c r="C136" s="307"/>
      <c r="D136" s="307"/>
      <c r="E136" s="306"/>
      <c r="F136" s="306"/>
      <c r="G136" s="306"/>
      <c r="H136" s="306"/>
    </row>
    <row r="137" spans="1:8" ht="15" customHeight="1" x14ac:dyDescent="0.25">
      <c r="A137" s="153"/>
      <c r="B137" s="306" t="s">
        <v>767</v>
      </c>
      <c r="C137" s="306"/>
      <c r="D137" s="306"/>
      <c r="E137" s="151" t="s">
        <v>7</v>
      </c>
      <c r="F137" s="152" t="s">
        <v>6</v>
      </c>
      <c r="G137" s="153"/>
      <c r="H137" s="151" t="s">
        <v>5</v>
      </c>
    </row>
    <row r="138" spans="1:8" x14ac:dyDescent="0.25">
      <c r="A138" s="170"/>
      <c r="B138" s="152">
        <v>770</v>
      </c>
      <c r="C138" s="170"/>
      <c r="D138" s="285" t="s">
        <v>1242</v>
      </c>
      <c r="E138" s="151" t="s">
        <v>766</v>
      </c>
      <c r="F138" s="154">
        <f>VLOOKUP(E138,IN_08_20!$B$8:$E$635,4,FALSE)</f>
        <v>198.04254264347449</v>
      </c>
      <c r="G138" s="170"/>
      <c r="H138" s="151" t="s">
        <v>4</v>
      </c>
    </row>
    <row r="139" spans="1:8" x14ac:dyDescent="0.25">
      <c r="A139" s="170"/>
      <c r="B139" s="152">
        <v>771</v>
      </c>
      <c r="C139" s="170"/>
      <c r="D139" s="285" t="s">
        <v>1243</v>
      </c>
      <c r="E139" s="151" t="s">
        <v>765</v>
      </c>
      <c r="F139" s="154">
        <f>VLOOKUP(E139,IN_08_20!$B$8:$E$635,4,FALSE)</f>
        <v>254.58850864980363</v>
      </c>
      <c r="G139" s="170"/>
      <c r="H139" s="151" t="s">
        <v>4</v>
      </c>
    </row>
    <row r="140" spans="1:8" x14ac:dyDescent="0.25">
      <c r="A140" s="170"/>
      <c r="B140" s="152">
        <v>772</v>
      </c>
      <c r="C140" s="170"/>
      <c r="D140" s="285" t="s">
        <v>1244</v>
      </c>
      <c r="E140" s="151" t="s">
        <v>764</v>
      </c>
      <c r="F140" s="154">
        <f>VLOOKUP(E140,IN_08_20!$B$8:$E$635,4,FALSE)</f>
        <v>407.94848023230873</v>
      </c>
      <c r="G140" s="170"/>
      <c r="H140" s="151" t="s">
        <v>4</v>
      </c>
    </row>
    <row r="141" spans="1:8" x14ac:dyDescent="0.25">
      <c r="A141" s="170"/>
      <c r="B141" s="152">
        <v>53</v>
      </c>
      <c r="C141" s="170"/>
      <c r="D141" s="285" t="s">
        <v>1303</v>
      </c>
      <c r="E141" s="151" t="s">
        <v>763</v>
      </c>
      <c r="F141" s="154">
        <f>VLOOKUP(E141,IN_08_20!$B$8:$E$635,4,FALSE)</f>
        <v>510.71732386070346</v>
      </c>
      <c r="G141" s="170"/>
      <c r="H141" s="151" t="s">
        <v>4</v>
      </c>
    </row>
    <row r="142" spans="1:8" x14ac:dyDescent="0.25">
      <c r="A142" s="170"/>
      <c r="B142" s="152">
        <v>450</v>
      </c>
      <c r="C142" s="170"/>
      <c r="D142" s="285" t="s">
        <v>1902</v>
      </c>
      <c r="E142" s="151" t="s">
        <v>762</v>
      </c>
      <c r="F142" s="154">
        <f>VLOOKUP(E142,IN_08_20!$B$8:$E$635,4,FALSE)</f>
        <v>3007.1111022535451</v>
      </c>
      <c r="G142" s="170"/>
      <c r="H142" s="151" t="s">
        <v>2</v>
      </c>
    </row>
    <row r="143" spans="1:8" ht="26.25" customHeight="1" x14ac:dyDescent="0.25">
      <c r="A143" s="170"/>
      <c r="B143" s="152">
        <v>451</v>
      </c>
      <c r="C143" s="170"/>
      <c r="D143" s="285" t="s">
        <v>1903</v>
      </c>
      <c r="E143" s="151" t="s">
        <v>761</v>
      </c>
      <c r="F143" s="154">
        <f>VLOOKUP(E143,IN_08_20!$B$8:$E$635,4,FALSE)</f>
        <v>1337.3731605755811</v>
      </c>
      <c r="G143" s="170"/>
      <c r="H143" s="151" t="s">
        <v>2</v>
      </c>
    </row>
    <row r="144" spans="1:8" ht="26.25" customHeight="1" x14ac:dyDescent="0.25">
      <c r="A144" s="170"/>
      <c r="B144" s="152">
        <v>344</v>
      </c>
      <c r="C144" s="170"/>
      <c r="D144" s="285" t="s">
        <v>1436</v>
      </c>
      <c r="E144" s="151" t="s">
        <v>760</v>
      </c>
      <c r="F144" s="154">
        <f>VLOOKUP(E144,IN_08_20!$B$8:$E$635,4,FALSE)</f>
        <v>1133.6826133241352</v>
      </c>
      <c r="G144" s="170"/>
      <c r="H144" s="151" t="s">
        <v>4</v>
      </c>
    </row>
    <row r="145" spans="1:8" ht="15" customHeight="1" x14ac:dyDescent="0.25">
      <c r="A145" s="153"/>
      <c r="B145" s="306" t="s">
        <v>759</v>
      </c>
      <c r="C145" s="306"/>
      <c r="D145" s="306"/>
      <c r="E145" s="151" t="s">
        <v>7</v>
      </c>
      <c r="F145" s="152" t="s">
        <v>6</v>
      </c>
      <c r="G145" s="153"/>
      <c r="H145" s="151" t="s">
        <v>5</v>
      </c>
    </row>
    <row r="146" spans="1:8" x14ac:dyDescent="0.25">
      <c r="A146" s="170"/>
      <c r="B146" s="152">
        <v>49</v>
      </c>
      <c r="C146" s="170"/>
      <c r="D146" s="285" t="s">
        <v>1299</v>
      </c>
      <c r="E146" s="151" t="s">
        <v>758</v>
      </c>
      <c r="F146" s="154">
        <f>VLOOKUP(E146,IN_08_20!$B$8:$E$635,4,FALSE)</f>
        <v>1331.0432379528318</v>
      </c>
      <c r="G146" s="170"/>
      <c r="H146" s="151" t="s">
        <v>2</v>
      </c>
    </row>
    <row r="147" spans="1:8" x14ac:dyDescent="0.25">
      <c r="A147" s="170"/>
      <c r="B147" s="152">
        <v>50</v>
      </c>
      <c r="C147" s="170"/>
      <c r="D147" s="285" t="s">
        <v>1300</v>
      </c>
      <c r="E147" s="151" t="s">
        <v>757</v>
      </c>
      <c r="F147" s="154">
        <f>VLOOKUP(E147,IN_08_20!$B$8:$E$635,4,FALSE)</f>
        <v>160.95993859742219</v>
      </c>
      <c r="G147" s="170"/>
      <c r="H147" s="151" t="s">
        <v>117</v>
      </c>
    </row>
    <row r="148" spans="1:8" x14ac:dyDescent="0.25">
      <c r="A148" s="170"/>
      <c r="B148" s="152">
        <v>51</v>
      </c>
      <c r="C148" s="170"/>
      <c r="D148" s="285" t="s">
        <v>1301</v>
      </c>
      <c r="E148" s="151" t="s">
        <v>756</v>
      </c>
      <c r="F148" s="154">
        <f>VLOOKUP(E148,IN_08_20!$B$8:$E$635,4,FALSE)</f>
        <v>2125.2560191117091</v>
      </c>
      <c r="G148" s="170"/>
      <c r="H148" s="151" t="s">
        <v>2</v>
      </c>
    </row>
    <row r="149" spans="1:8" x14ac:dyDescent="0.25">
      <c r="A149" s="170"/>
      <c r="B149" s="152">
        <v>52</v>
      </c>
      <c r="C149" s="170"/>
      <c r="D149" s="285" t="s">
        <v>1302</v>
      </c>
      <c r="E149" s="151" t="s">
        <v>755</v>
      </c>
      <c r="F149" s="154">
        <f>VLOOKUP(E149,IN_08_20!$B$8:$E$635,4,FALSE)</f>
        <v>160.10085814891963</v>
      </c>
      <c r="G149" s="170"/>
      <c r="H149" s="151" t="s">
        <v>117</v>
      </c>
    </row>
    <row r="150" spans="1:8" x14ac:dyDescent="0.25">
      <c r="A150" s="170"/>
      <c r="B150" s="152">
        <v>766</v>
      </c>
      <c r="C150" s="170"/>
      <c r="D150" s="285" t="s">
        <v>1308</v>
      </c>
      <c r="E150" s="151" t="s">
        <v>754</v>
      </c>
      <c r="F150" s="154">
        <f>VLOOKUP(E150,IN_08_20!$B$8:$E$635,4,FALSE)</f>
        <v>2416.9090940845122</v>
      </c>
      <c r="G150" s="170"/>
      <c r="H150" s="151" t="s">
        <v>2</v>
      </c>
    </row>
    <row r="151" spans="1:8" x14ac:dyDescent="0.25">
      <c r="A151" s="170"/>
      <c r="B151" s="152">
        <v>767</v>
      </c>
      <c r="C151" s="170"/>
      <c r="D151" s="285" t="s">
        <v>1309</v>
      </c>
      <c r="E151" s="151" t="s">
        <v>753</v>
      </c>
      <c r="F151" s="154">
        <f>VLOOKUP(E151,IN_08_20!$B$8:$E$635,4,FALSE)</f>
        <v>2058.8025573087948</v>
      </c>
      <c r="G151" s="170"/>
      <c r="H151" s="151" t="s">
        <v>2</v>
      </c>
    </row>
    <row r="152" spans="1:8" ht="26.25" customHeight="1" x14ac:dyDescent="0.25">
      <c r="A152" s="170"/>
      <c r="B152" s="152">
        <v>768</v>
      </c>
      <c r="C152" s="170"/>
      <c r="D152" s="285" t="s">
        <v>1310</v>
      </c>
      <c r="E152" s="151" t="s">
        <v>752</v>
      </c>
      <c r="F152" s="154">
        <f>VLOOKUP(E152,IN_08_20!$B$8:$E$635,4,FALSE)</f>
        <v>243.51225261321727</v>
      </c>
      <c r="G152" s="170"/>
      <c r="H152" s="151" t="s">
        <v>744</v>
      </c>
    </row>
    <row r="153" spans="1:8" x14ac:dyDescent="0.25">
      <c r="A153" s="170"/>
      <c r="B153" s="152">
        <v>769</v>
      </c>
      <c r="C153" s="170"/>
      <c r="D153" s="285" t="s">
        <v>1311</v>
      </c>
      <c r="E153" s="151" t="s">
        <v>751</v>
      </c>
      <c r="F153" s="154">
        <f>VLOOKUP(E153,IN_08_20!$B$8:$E$635,4,FALSE)</f>
        <v>1314.6846760278011</v>
      </c>
      <c r="G153" s="170"/>
      <c r="H153" s="151" t="s">
        <v>2</v>
      </c>
    </row>
    <row r="154" spans="1:8" x14ac:dyDescent="0.25">
      <c r="A154" s="170"/>
      <c r="B154" s="152">
        <v>778</v>
      </c>
      <c r="C154" s="170"/>
      <c r="D154" s="285" t="s">
        <v>1904</v>
      </c>
      <c r="E154" s="151" t="s">
        <v>750</v>
      </c>
      <c r="F154" s="154">
        <f>VLOOKUP(E154,IN_08_20!$B$8:$E$635,4,FALSE)</f>
        <v>6125.7404226640865</v>
      </c>
      <c r="G154" s="170"/>
      <c r="H154" s="151" t="s">
        <v>2</v>
      </c>
    </row>
    <row r="155" spans="1:8" x14ac:dyDescent="0.25">
      <c r="A155" s="170"/>
      <c r="B155" s="152">
        <v>779</v>
      </c>
      <c r="C155" s="170"/>
      <c r="D155" s="285" t="s">
        <v>1905</v>
      </c>
      <c r="E155" s="151" t="s">
        <v>749</v>
      </c>
      <c r="F155" s="154">
        <f>VLOOKUP(E155,IN_08_20!$B$8:$E$635,4,FALSE)</f>
        <v>2093.7156902389447</v>
      </c>
      <c r="G155" s="170"/>
      <c r="H155" s="151" t="s">
        <v>2</v>
      </c>
    </row>
    <row r="156" spans="1:8" x14ac:dyDescent="0.25">
      <c r="A156" s="170"/>
      <c r="B156" s="152">
        <v>780</v>
      </c>
      <c r="C156" s="170"/>
      <c r="D156" s="285" t="s">
        <v>1906</v>
      </c>
      <c r="E156" s="151" t="s">
        <v>748</v>
      </c>
      <c r="F156" s="154">
        <f>VLOOKUP(E156,IN_08_20!$B$8:$E$635,4,FALSE)</f>
        <v>6296.6589231701109</v>
      </c>
      <c r="G156" s="170"/>
      <c r="H156" s="151" t="s">
        <v>2</v>
      </c>
    </row>
    <row r="157" spans="1:8" x14ac:dyDescent="0.25">
      <c r="A157" s="170"/>
      <c r="B157" s="152">
        <v>781</v>
      </c>
      <c r="C157" s="170"/>
      <c r="D157" s="285" t="s">
        <v>1907</v>
      </c>
      <c r="E157" s="151" t="s">
        <v>747</v>
      </c>
      <c r="F157" s="154">
        <f>VLOOKUP(E157,IN_08_20!$B$8:$E$635,4,FALSE)</f>
        <v>3737.4962413669455</v>
      </c>
      <c r="G157" s="170"/>
      <c r="H157" s="151" t="s">
        <v>2</v>
      </c>
    </row>
    <row r="158" spans="1:8" x14ac:dyDescent="0.25">
      <c r="A158" s="170"/>
      <c r="B158" s="152">
        <v>782</v>
      </c>
      <c r="C158" s="170"/>
      <c r="D158" s="285" t="s">
        <v>1908</v>
      </c>
      <c r="E158" s="151" t="s">
        <v>746</v>
      </c>
      <c r="F158" s="154">
        <f>VLOOKUP(E158,IN_08_20!$B$8:$E$635,4,FALSE)</f>
        <v>3279.4934363633774</v>
      </c>
      <c r="G158" s="170"/>
      <c r="H158" s="151" t="s">
        <v>2</v>
      </c>
    </row>
    <row r="159" spans="1:8" x14ac:dyDescent="0.25">
      <c r="A159" s="170"/>
      <c r="B159" s="152">
        <v>840</v>
      </c>
      <c r="C159" s="170"/>
      <c r="D159" s="285" t="s">
        <v>1317</v>
      </c>
      <c r="E159" s="151" t="s">
        <v>745</v>
      </c>
      <c r="F159" s="154">
        <f>VLOOKUP(E159,IN_08_20!$B$8:$E$635,4,FALSE)</f>
        <v>284.127999321066</v>
      </c>
      <c r="G159" s="170"/>
      <c r="H159" s="151" t="s">
        <v>744</v>
      </c>
    </row>
    <row r="160" spans="1:8" ht="15" customHeight="1" x14ac:dyDescent="0.25">
      <c r="A160" s="153"/>
      <c r="B160" s="306" t="s">
        <v>743</v>
      </c>
      <c r="C160" s="306"/>
      <c r="D160" s="306"/>
      <c r="E160" s="151" t="s">
        <v>7</v>
      </c>
      <c r="F160" s="152" t="s">
        <v>6</v>
      </c>
      <c r="G160" s="153"/>
      <c r="H160" s="151" t="s">
        <v>5</v>
      </c>
    </row>
    <row r="161" spans="1:8" x14ac:dyDescent="0.25">
      <c r="A161" s="170"/>
      <c r="B161" s="152">
        <v>54</v>
      </c>
      <c r="C161" s="170"/>
      <c r="D161" s="285" t="s">
        <v>1909</v>
      </c>
      <c r="E161" s="151" t="s">
        <v>742</v>
      </c>
      <c r="F161" s="154">
        <f>VLOOKUP(E161,IN_08_20!$B$8:$E$635,4,FALSE)</f>
        <v>331.73330867890706</v>
      </c>
      <c r="G161" s="170"/>
      <c r="H161" s="151" t="s">
        <v>2</v>
      </c>
    </row>
    <row r="162" spans="1:8" x14ac:dyDescent="0.25">
      <c r="A162" s="170"/>
      <c r="B162" s="152">
        <v>452</v>
      </c>
      <c r="C162" s="170"/>
      <c r="D162" s="285" t="s">
        <v>1910</v>
      </c>
      <c r="E162" s="151" t="s">
        <v>741</v>
      </c>
      <c r="F162" s="154">
        <f>VLOOKUP(E162,IN_08_20!$B$8:$E$635,4,FALSE)</f>
        <v>456.67894468492506</v>
      </c>
      <c r="G162" s="170"/>
      <c r="H162" s="151" t="s">
        <v>2</v>
      </c>
    </row>
    <row r="163" spans="1:8" ht="18" customHeight="1" x14ac:dyDescent="0.25">
      <c r="A163" s="307" t="s">
        <v>740</v>
      </c>
      <c r="B163" s="307"/>
      <c r="C163" s="307"/>
      <c r="D163" s="307"/>
      <c r="E163" s="306"/>
      <c r="F163" s="306"/>
      <c r="G163" s="306"/>
      <c r="H163" s="306"/>
    </row>
    <row r="164" spans="1:8" ht="15" customHeight="1" x14ac:dyDescent="0.25">
      <c r="A164" s="153"/>
      <c r="B164" s="306" t="s">
        <v>739</v>
      </c>
      <c r="C164" s="306"/>
      <c r="D164" s="306"/>
      <c r="E164" s="151" t="s">
        <v>7</v>
      </c>
      <c r="F164" s="152" t="s">
        <v>6</v>
      </c>
      <c r="G164" s="153"/>
      <c r="H164" s="151" t="s">
        <v>5</v>
      </c>
    </row>
    <row r="165" spans="1:8" x14ac:dyDescent="0.25">
      <c r="A165" s="170"/>
      <c r="B165" s="152">
        <v>456</v>
      </c>
      <c r="C165" s="170"/>
      <c r="D165" s="285" t="s">
        <v>1322</v>
      </c>
      <c r="E165" s="151" t="s">
        <v>738</v>
      </c>
      <c r="F165" s="154">
        <f>VLOOKUP(E165,IN_08_20!$B$8:$E$635,4,FALSE)</f>
        <v>96.982895685852881</v>
      </c>
      <c r="G165" s="170"/>
      <c r="H165" s="151" t="s">
        <v>4</v>
      </c>
    </row>
    <row r="166" spans="1:8" ht="26.25" customHeight="1" x14ac:dyDescent="0.25">
      <c r="A166" s="170"/>
      <c r="B166" s="152">
        <v>57</v>
      </c>
      <c r="C166" s="170"/>
      <c r="D166" s="285" t="s">
        <v>1323</v>
      </c>
      <c r="E166" s="151" t="s">
        <v>737</v>
      </c>
      <c r="F166" s="154">
        <f>VLOOKUP(E166,IN_08_20!$B$8:$E$635,4,FALSE)</f>
        <v>64.884211731679713</v>
      </c>
      <c r="G166" s="170"/>
      <c r="H166" s="151" t="s">
        <v>4</v>
      </c>
    </row>
    <row r="167" spans="1:8" x14ac:dyDescent="0.25">
      <c r="A167" s="170"/>
      <c r="B167" s="152">
        <v>457</v>
      </c>
      <c r="C167" s="170"/>
      <c r="D167" s="285" t="s">
        <v>1911</v>
      </c>
      <c r="E167" s="151" t="s">
        <v>736</v>
      </c>
      <c r="F167" s="154">
        <f>VLOOKUP(E167,IN_08_20!$B$8:$E$635,4,FALSE)</f>
        <v>295.85201015169173</v>
      </c>
      <c r="G167" s="170"/>
      <c r="H167" s="151" t="s">
        <v>4</v>
      </c>
    </row>
    <row r="168" spans="1:8" x14ac:dyDescent="0.25">
      <c r="A168" s="170"/>
      <c r="B168" s="152">
        <v>458</v>
      </c>
      <c r="C168" s="170"/>
      <c r="D168" s="285" t="s">
        <v>1912</v>
      </c>
      <c r="E168" s="151" t="s">
        <v>735</v>
      </c>
      <c r="F168" s="154">
        <f>VLOOKUP(E168,IN_08_20!$B$8:$E$635,4,FALSE)</f>
        <v>621.88096274101417</v>
      </c>
      <c r="G168" s="170"/>
      <c r="H168" s="151" t="s">
        <v>4</v>
      </c>
    </row>
    <row r="169" spans="1:8" ht="26.25" customHeight="1" x14ac:dyDescent="0.25">
      <c r="A169" s="170"/>
      <c r="B169" s="152">
        <v>459</v>
      </c>
      <c r="C169" s="170"/>
      <c r="D169" s="285" t="s">
        <v>1574</v>
      </c>
      <c r="E169" s="151" t="s">
        <v>734</v>
      </c>
      <c r="F169" s="154">
        <f>VLOOKUP(E169,IN_08_20!$B$8:$E$635,4,FALSE)</f>
        <v>146.58047644067196</v>
      </c>
      <c r="G169" s="170"/>
      <c r="H169" s="151" t="s">
        <v>4</v>
      </c>
    </row>
    <row r="170" spans="1:8" ht="26.25" customHeight="1" x14ac:dyDescent="0.25">
      <c r="A170" s="170"/>
      <c r="B170" s="152">
        <v>460</v>
      </c>
      <c r="C170" s="170"/>
      <c r="D170" s="285" t="s">
        <v>1325</v>
      </c>
      <c r="E170" s="151" t="s">
        <v>733</v>
      </c>
      <c r="F170" s="154">
        <f>VLOOKUP(E170,IN_08_20!$B$8:$E$635,4,FALSE)</f>
        <v>39.772166085390154</v>
      </c>
      <c r="G170" s="170"/>
      <c r="H170" s="151" t="s">
        <v>4</v>
      </c>
    </row>
    <row r="171" spans="1:8" x14ac:dyDescent="0.25">
      <c r="A171" s="170"/>
      <c r="B171" s="152">
        <v>486</v>
      </c>
      <c r="C171" s="170"/>
      <c r="D171" s="285" t="s">
        <v>1601</v>
      </c>
      <c r="E171" s="151" t="s">
        <v>732</v>
      </c>
      <c r="F171" s="154">
        <f>VLOOKUP(E171,IN_08_20!$B$8:$E$635,4,FALSE)</f>
        <v>107.53839889799076</v>
      </c>
      <c r="G171" s="170"/>
      <c r="H171" s="151" t="s">
        <v>2</v>
      </c>
    </row>
    <row r="172" spans="1:8" ht="15" customHeight="1" x14ac:dyDescent="0.25">
      <c r="A172" s="153"/>
      <c r="B172" s="306" t="s">
        <v>731</v>
      </c>
      <c r="C172" s="306"/>
      <c r="D172" s="306"/>
      <c r="E172" s="151" t="s">
        <v>7</v>
      </c>
      <c r="F172" s="152" t="s">
        <v>6</v>
      </c>
      <c r="G172" s="153"/>
      <c r="H172" s="151" t="s">
        <v>5</v>
      </c>
    </row>
    <row r="173" spans="1:8" x14ac:dyDescent="0.25">
      <c r="A173" s="170"/>
      <c r="B173" s="152">
        <v>56</v>
      </c>
      <c r="C173" s="170"/>
      <c r="D173" s="285" t="s">
        <v>1320</v>
      </c>
      <c r="E173" s="151" t="s">
        <v>730</v>
      </c>
      <c r="F173" s="154">
        <f>VLOOKUP(E173,IN_08_20!$B$8:$E$635,4,FALSE)</f>
        <v>1147.8537900038814</v>
      </c>
      <c r="G173" s="170"/>
      <c r="H173" s="151" t="s">
        <v>2</v>
      </c>
    </row>
    <row r="174" spans="1:8" x14ac:dyDescent="0.25">
      <c r="A174" s="170"/>
      <c r="B174" s="152">
        <v>455</v>
      </c>
      <c r="C174" s="170"/>
      <c r="D174" s="285" t="s">
        <v>1321</v>
      </c>
      <c r="E174" s="151" t="s">
        <v>729</v>
      </c>
      <c r="F174" s="154">
        <f>VLOOKUP(E174,IN_08_20!$B$8:$E$635,4,FALSE)</f>
        <v>2255.5458379480083</v>
      </c>
      <c r="G174" s="170"/>
      <c r="H174" s="151" t="s">
        <v>2</v>
      </c>
    </row>
    <row r="175" spans="1:8" x14ac:dyDescent="0.25">
      <c r="A175" s="170"/>
      <c r="B175" s="152">
        <v>461</v>
      </c>
      <c r="C175" s="170"/>
      <c r="D175" s="285" t="s">
        <v>1326</v>
      </c>
      <c r="E175" s="151" t="s">
        <v>728</v>
      </c>
      <c r="F175" s="154">
        <f>VLOOKUP(E175,IN_08_20!$B$8:$E$635,4,FALSE)</f>
        <v>50.334317501806332</v>
      </c>
      <c r="G175" s="170"/>
      <c r="H175" s="151" t="s">
        <v>2</v>
      </c>
    </row>
    <row r="176" spans="1:8" x14ac:dyDescent="0.25">
      <c r="A176" s="170"/>
      <c r="B176" s="152">
        <v>463</v>
      </c>
      <c r="C176" s="170"/>
      <c r="D176" s="285" t="s">
        <v>1328</v>
      </c>
      <c r="E176" s="151" t="s">
        <v>727</v>
      </c>
      <c r="F176" s="154">
        <f>VLOOKUP(E176,IN_08_20!$B$8:$E$635,4,FALSE)</f>
        <v>88.591021286439002</v>
      </c>
      <c r="G176" s="170"/>
      <c r="H176" s="151" t="s">
        <v>2</v>
      </c>
    </row>
    <row r="177" spans="1:10" x14ac:dyDescent="0.25">
      <c r="A177" s="170"/>
      <c r="B177" s="152">
        <v>58</v>
      </c>
      <c r="C177" s="170"/>
      <c r="D177" s="285" t="s">
        <v>1329</v>
      </c>
      <c r="E177" s="151" t="s">
        <v>726</v>
      </c>
      <c r="F177" s="154">
        <f>VLOOKUP(E177,IN_08_20!$B$8:$E$635,4,FALSE)</f>
        <v>51.038937547570342</v>
      </c>
      <c r="G177" s="170"/>
      <c r="H177" s="151" t="s">
        <v>2</v>
      </c>
    </row>
    <row r="178" spans="1:10" x14ac:dyDescent="0.25">
      <c r="A178" s="170"/>
      <c r="B178" s="152">
        <v>464</v>
      </c>
      <c r="C178" s="170"/>
      <c r="D178" s="285" t="s">
        <v>1913</v>
      </c>
      <c r="E178" s="151" t="s">
        <v>725</v>
      </c>
      <c r="F178" s="154">
        <f>VLOOKUP(E178,IN_08_20!$B$8:$E$635,4,FALSE)</f>
        <v>491.84014847025571</v>
      </c>
      <c r="G178" s="170"/>
      <c r="H178" s="151" t="s">
        <v>2</v>
      </c>
    </row>
    <row r="179" spans="1:10" ht="26.25" customHeight="1" x14ac:dyDescent="0.25">
      <c r="A179" s="170"/>
      <c r="B179" s="152">
        <v>465</v>
      </c>
      <c r="C179" s="170"/>
      <c r="D179" s="285" t="s">
        <v>1914</v>
      </c>
      <c r="E179" s="151" t="s">
        <v>724</v>
      </c>
      <c r="F179" s="154">
        <f>VLOOKUP(E179,IN_08_20!$B$8:$E$635,4,FALSE)</f>
        <v>750.83167862166431</v>
      </c>
      <c r="G179" s="170"/>
      <c r="H179" s="151" t="s">
        <v>2</v>
      </c>
    </row>
    <row r="180" spans="1:10" x14ac:dyDescent="0.25">
      <c r="A180" s="170"/>
      <c r="B180" s="152">
        <v>482</v>
      </c>
      <c r="C180" s="170"/>
      <c r="D180" s="285" t="s">
        <v>1347</v>
      </c>
      <c r="E180" s="151" t="s">
        <v>723</v>
      </c>
      <c r="F180" s="154">
        <f>VLOOKUP(E180,IN_08_20!$B$8:$E$635,4,FALSE)</f>
        <v>1174.6862069505091</v>
      </c>
      <c r="G180" s="170"/>
      <c r="H180" s="151" t="s">
        <v>2</v>
      </c>
    </row>
    <row r="181" spans="1:10" x14ac:dyDescent="0.25">
      <c r="A181" s="170"/>
      <c r="B181" s="152">
        <v>483</v>
      </c>
      <c r="C181" s="170"/>
      <c r="D181" s="285" t="s">
        <v>1348</v>
      </c>
      <c r="E181" s="151" t="s">
        <v>722</v>
      </c>
      <c r="F181" s="154">
        <f>VLOOKUP(E181,IN_08_20!$B$8:$E$635,4,FALSE)</f>
        <v>1599.9758980892243</v>
      </c>
      <c r="G181" s="170"/>
      <c r="H181" s="151" t="s">
        <v>2</v>
      </c>
    </row>
    <row r="182" spans="1:10" x14ac:dyDescent="0.25">
      <c r="A182" s="170"/>
      <c r="B182" s="152">
        <v>484</v>
      </c>
      <c r="C182" s="170"/>
      <c r="D182" s="285" t="s">
        <v>1349</v>
      </c>
      <c r="E182" s="151" t="s">
        <v>721</v>
      </c>
      <c r="F182" s="154">
        <f>VLOOKUP(E182,IN_08_20!$B$8:$E$635,4,FALSE)</f>
        <v>1826.6509586910324</v>
      </c>
      <c r="G182" s="170"/>
      <c r="H182" s="151" t="s">
        <v>2</v>
      </c>
    </row>
    <row r="183" spans="1:10" x14ac:dyDescent="0.25">
      <c r="A183" s="170"/>
      <c r="B183" s="152">
        <v>485</v>
      </c>
      <c r="C183" s="170"/>
      <c r="D183" s="285" t="s">
        <v>1350</v>
      </c>
      <c r="E183" s="151" t="s">
        <v>720</v>
      </c>
      <c r="F183" s="154">
        <f>VLOOKUP(E183,IN_08_20!$B$8:$E$635,4,FALSE)</f>
        <v>252.86308349244558</v>
      </c>
      <c r="G183" s="170"/>
      <c r="H183" s="151" t="s">
        <v>2</v>
      </c>
    </row>
    <row r="184" spans="1:10" x14ac:dyDescent="0.25">
      <c r="A184" s="170"/>
      <c r="B184" s="152">
        <v>487</v>
      </c>
      <c r="C184" s="170"/>
      <c r="D184" s="285" t="s">
        <v>1352</v>
      </c>
      <c r="E184" s="151" t="s">
        <v>719</v>
      </c>
      <c r="F184" s="154">
        <f>VLOOKUP(E184,IN_08_20!$B$8:$E$635,4,FALSE)</f>
        <v>1870.1792829452954</v>
      </c>
      <c r="G184" s="170"/>
      <c r="H184" s="151" t="s">
        <v>2</v>
      </c>
    </row>
    <row r="185" spans="1:10" s="169" customFormat="1" x14ac:dyDescent="0.25">
      <c r="A185" s="170"/>
      <c r="B185" s="152"/>
      <c r="C185" s="170"/>
      <c r="D185" s="285" t="s">
        <v>1174</v>
      </c>
      <c r="E185" s="151" t="s">
        <v>1173</v>
      </c>
      <c r="F185" s="154">
        <f>VLOOKUP(E185,IN_08_20!$B$8:$E$635,4,FALSE)</f>
        <v>67.739187368720948</v>
      </c>
      <c r="G185" s="170"/>
      <c r="H185" s="151" t="s">
        <v>2</v>
      </c>
      <c r="J185" s="150"/>
    </row>
    <row r="186" spans="1:10" s="169" customFormat="1" x14ac:dyDescent="0.25">
      <c r="A186" s="170"/>
      <c r="B186" s="152"/>
      <c r="C186" s="170"/>
      <c r="D186" s="285" t="s">
        <v>1176</v>
      </c>
      <c r="E186" s="151" t="s">
        <v>1175</v>
      </c>
      <c r="F186" s="154">
        <f>VLOOKUP(E186,IN_08_20!$B$8:$E$635,4,FALSE)</f>
        <v>117.24645989518852</v>
      </c>
      <c r="G186" s="170"/>
      <c r="H186" s="151" t="s">
        <v>2</v>
      </c>
      <c r="J186" s="150"/>
    </row>
    <row r="187" spans="1:10" s="169" customFormat="1" x14ac:dyDescent="0.25">
      <c r="A187" s="170"/>
      <c r="B187" s="152"/>
      <c r="C187" s="170"/>
      <c r="D187" s="285" t="s">
        <v>1178</v>
      </c>
      <c r="E187" s="151" t="s">
        <v>1205</v>
      </c>
      <c r="F187" s="154">
        <f>VLOOKUP(E187,IN_08_20!$B$8:$E$635,4,FALSE)</f>
        <v>18.928044277111159</v>
      </c>
      <c r="G187" s="170"/>
      <c r="H187" s="151" t="s">
        <v>2</v>
      </c>
      <c r="J187" s="150"/>
    </row>
    <row r="188" spans="1:10" x14ac:dyDescent="0.25">
      <c r="A188" s="170"/>
      <c r="B188" s="152">
        <v>664</v>
      </c>
      <c r="C188" s="170"/>
      <c r="D188" s="285" t="s">
        <v>718</v>
      </c>
      <c r="E188" s="151" t="s">
        <v>717</v>
      </c>
      <c r="F188" s="154">
        <f>VLOOKUP(E188,IN_08_20!$B$8:$E$635,4,FALSE)</f>
        <v>121.06663979519871</v>
      </c>
      <c r="G188" s="170"/>
      <c r="H188" s="151" t="s">
        <v>2</v>
      </c>
    </row>
    <row r="189" spans="1:10" x14ac:dyDescent="0.25">
      <c r="A189" s="170"/>
      <c r="B189" s="152">
        <v>713</v>
      </c>
      <c r="C189" s="170"/>
      <c r="D189" s="285" t="s">
        <v>1353</v>
      </c>
      <c r="E189" s="151" t="s">
        <v>716</v>
      </c>
      <c r="F189" s="154">
        <f>VLOOKUP(E189,IN_08_20!$B$8:$E$635,4,FALSE)</f>
        <v>68.032039619833583</v>
      </c>
      <c r="G189" s="170"/>
      <c r="H189" s="151" t="s">
        <v>2</v>
      </c>
    </row>
    <row r="190" spans="1:10" ht="15" customHeight="1" x14ac:dyDescent="0.25">
      <c r="A190" s="153"/>
      <c r="B190" s="306" t="s">
        <v>715</v>
      </c>
      <c r="C190" s="306"/>
      <c r="D190" s="306"/>
      <c r="E190" s="151" t="s">
        <v>7</v>
      </c>
      <c r="F190" s="152" t="s">
        <v>6</v>
      </c>
      <c r="G190" s="153"/>
      <c r="H190" s="151" t="s">
        <v>5</v>
      </c>
    </row>
    <row r="191" spans="1:10" x14ac:dyDescent="0.25">
      <c r="A191" s="170"/>
      <c r="B191" s="152">
        <v>466</v>
      </c>
      <c r="C191" s="170"/>
      <c r="D191" s="285" t="s">
        <v>1330</v>
      </c>
      <c r="E191" s="151" t="s">
        <v>714</v>
      </c>
      <c r="F191" s="154">
        <f>VLOOKUP(E191,IN_08_20!$B$8:$E$635,4,FALSE)</f>
        <v>295.6262353209699</v>
      </c>
      <c r="G191" s="170"/>
      <c r="H191" s="151" t="s">
        <v>2</v>
      </c>
    </row>
    <row r="192" spans="1:10" x14ac:dyDescent="0.25">
      <c r="A192" s="170"/>
      <c r="B192" s="152">
        <v>59</v>
      </c>
      <c r="C192" s="170"/>
      <c r="D192" s="285" t="s">
        <v>1331</v>
      </c>
      <c r="E192" s="151" t="s">
        <v>713</v>
      </c>
      <c r="F192" s="154">
        <f>VLOOKUP(E192,IN_08_20!$B$8:$E$635,4,FALSE)</f>
        <v>501.46118646384684</v>
      </c>
      <c r="G192" s="170"/>
      <c r="H192" s="151" t="s">
        <v>2</v>
      </c>
    </row>
    <row r="193" spans="1:8" x14ac:dyDescent="0.25">
      <c r="A193" s="170"/>
      <c r="B193" s="152">
        <v>467</v>
      </c>
      <c r="C193" s="170"/>
      <c r="D193" s="285" t="s">
        <v>1332</v>
      </c>
      <c r="E193" s="151" t="s">
        <v>712</v>
      </c>
      <c r="F193" s="154">
        <f>VLOOKUP(E193,IN_08_20!$B$8:$E$635,4,FALSE)</f>
        <v>632.45331510167102</v>
      </c>
      <c r="G193" s="170"/>
      <c r="H193" s="151" t="s">
        <v>2</v>
      </c>
    </row>
    <row r="194" spans="1:8" x14ac:dyDescent="0.25">
      <c r="A194" s="170"/>
      <c r="B194" s="152">
        <v>468</v>
      </c>
      <c r="C194" s="170"/>
      <c r="D194" s="285" t="s">
        <v>1333</v>
      </c>
      <c r="E194" s="151" t="s">
        <v>711</v>
      </c>
      <c r="F194" s="154">
        <f>VLOOKUP(E194,IN_08_20!$B$8:$E$635,4,FALSE)</f>
        <v>54.830935768312251</v>
      </c>
      <c r="G194" s="170"/>
      <c r="H194" s="151" t="s">
        <v>2</v>
      </c>
    </row>
    <row r="195" spans="1:8" x14ac:dyDescent="0.25">
      <c r="A195" s="170"/>
      <c r="B195" s="152">
        <v>469</v>
      </c>
      <c r="C195" s="170"/>
      <c r="D195" s="285" t="s">
        <v>1334</v>
      </c>
      <c r="E195" s="151" t="s">
        <v>710</v>
      </c>
      <c r="F195" s="154">
        <f>VLOOKUP(E195,IN_08_20!$B$8:$E$635,4,FALSE)</f>
        <v>39.943280298809896</v>
      </c>
      <c r="G195" s="170"/>
      <c r="H195" s="151" t="s">
        <v>2</v>
      </c>
    </row>
    <row r="196" spans="1:8" x14ac:dyDescent="0.25">
      <c r="A196" s="170"/>
      <c r="B196" s="152">
        <v>470</v>
      </c>
      <c r="C196" s="170"/>
      <c r="D196" s="285" t="s">
        <v>1335</v>
      </c>
      <c r="E196" s="151" t="s">
        <v>709</v>
      </c>
      <c r="F196" s="154">
        <f>VLOOKUP(E196,IN_08_20!$B$8:$E$635,4,FALSE)</f>
        <v>18.488181541222318</v>
      </c>
      <c r="G196" s="170"/>
      <c r="H196" s="151" t="s">
        <v>4</v>
      </c>
    </row>
    <row r="197" spans="1:8" x14ac:dyDescent="0.25">
      <c r="A197" s="235"/>
      <c r="B197" s="152"/>
      <c r="C197" s="235"/>
      <c r="D197" s="285" t="s">
        <v>1855</v>
      </c>
      <c r="E197" s="151" t="s">
        <v>1854</v>
      </c>
      <c r="F197" s="154">
        <f>VLOOKUP(E197,IN_08_20!$B$8:$E$635,4,FALSE)</f>
        <v>102.89057717362746</v>
      </c>
      <c r="G197" s="235"/>
      <c r="H197" s="151" t="s">
        <v>4</v>
      </c>
    </row>
    <row r="198" spans="1:8" x14ac:dyDescent="0.25">
      <c r="A198" s="235"/>
      <c r="B198" s="152"/>
      <c r="C198" s="235"/>
      <c r="D198" s="285" t="s">
        <v>1857</v>
      </c>
      <c r="E198" s="151" t="s">
        <v>1856</v>
      </c>
      <c r="F198" s="154">
        <f>VLOOKUP(E198,IN_08_20!$B$8:$E$635,4,FALSE)</f>
        <v>62.161281727796499</v>
      </c>
      <c r="G198" s="235"/>
      <c r="H198" s="151" t="s">
        <v>2</v>
      </c>
    </row>
    <row r="199" spans="1:8" ht="26.25" customHeight="1" x14ac:dyDescent="0.25">
      <c r="A199" s="170"/>
      <c r="B199" s="152">
        <v>646</v>
      </c>
      <c r="C199" s="170"/>
      <c r="D199" s="285" t="s">
        <v>1603</v>
      </c>
      <c r="E199" s="151" t="s">
        <v>708</v>
      </c>
      <c r="F199" s="154">
        <f>VLOOKUP(E199,IN_08_20!$B$8:$E$635,4,FALSE)</f>
        <v>1581.4592586363451</v>
      </c>
      <c r="G199" s="170"/>
      <c r="H199" s="151" t="s">
        <v>2</v>
      </c>
    </row>
    <row r="200" spans="1:8" ht="15" customHeight="1" x14ac:dyDescent="0.25">
      <c r="A200" s="153"/>
      <c r="B200" s="306" t="s">
        <v>707</v>
      </c>
      <c r="C200" s="306"/>
      <c r="D200" s="306"/>
      <c r="E200" s="151" t="s">
        <v>7</v>
      </c>
      <c r="F200" s="152" t="s">
        <v>6</v>
      </c>
      <c r="G200" s="153"/>
      <c r="H200" s="151" t="s">
        <v>5</v>
      </c>
    </row>
    <row r="201" spans="1:8" x14ac:dyDescent="0.25">
      <c r="A201" s="170"/>
      <c r="B201" s="152">
        <v>480</v>
      </c>
      <c r="C201" s="170"/>
      <c r="D201" s="285" t="s">
        <v>1345</v>
      </c>
      <c r="E201" s="151" t="s">
        <v>706</v>
      </c>
      <c r="F201" s="154">
        <f>VLOOKUP(E201,IN_08_20!$B$8:$E$635,4,FALSE)</f>
        <v>5786.2134192838948</v>
      </c>
      <c r="G201" s="170"/>
      <c r="H201" s="151" t="s">
        <v>2</v>
      </c>
    </row>
    <row r="202" spans="1:8" x14ac:dyDescent="0.25">
      <c r="A202" s="170"/>
      <c r="B202" s="152">
        <v>481</v>
      </c>
      <c r="C202" s="170"/>
      <c r="D202" s="285" t="s">
        <v>1346</v>
      </c>
      <c r="E202" s="151" t="s">
        <v>705</v>
      </c>
      <c r="F202" s="154">
        <f>VLOOKUP(E202,IN_08_20!$B$8:$E$635,4,FALSE)</f>
        <v>5926.9195970763094</v>
      </c>
      <c r="G202" s="170"/>
      <c r="H202" s="151" t="s">
        <v>2</v>
      </c>
    </row>
    <row r="203" spans="1:8" x14ac:dyDescent="0.25">
      <c r="A203" s="170"/>
      <c r="B203" s="152">
        <v>62</v>
      </c>
      <c r="C203" s="170"/>
      <c r="D203" s="285" t="s">
        <v>1351</v>
      </c>
      <c r="E203" s="151" t="s">
        <v>704</v>
      </c>
      <c r="F203" s="154">
        <f>VLOOKUP(E203,IN_08_20!$B$8:$E$635,4,FALSE)</f>
        <v>96605.255086678866</v>
      </c>
      <c r="G203" s="170"/>
      <c r="H203" s="151" t="s">
        <v>2</v>
      </c>
    </row>
    <row r="204" spans="1:8" ht="15" customHeight="1" x14ac:dyDescent="0.25">
      <c r="A204" s="153"/>
      <c r="B204" s="306" t="s">
        <v>703</v>
      </c>
      <c r="C204" s="306"/>
      <c r="D204" s="306"/>
      <c r="E204" s="151" t="s">
        <v>7</v>
      </c>
      <c r="F204" s="152" t="s">
        <v>6</v>
      </c>
      <c r="G204" s="153"/>
      <c r="H204" s="151" t="s">
        <v>5</v>
      </c>
    </row>
    <row r="205" spans="1:8" x14ac:dyDescent="0.25">
      <c r="A205" s="170"/>
      <c r="B205" s="152">
        <v>60</v>
      </c>
      <c r="C205" s="170"/>
      <c r="D205" s="285" t="s">
        <v>1336</v>
      </c>
      <c r="E205" s="151" t="s">
        <v>702</v>
      </c>
      <c r="F205" s="154">
        <f>VLOOKUP(E205,IN_08_20!$B$8:$E$635,4,FALSE)</f>
        <v>276.97500274801274</v>
      </c>
      <c r="G205" s="170"/>
      <c r="H205" s="151" t="s">
        <v>2</v>
      </c>
    </row>
    <row r="206" spans="1:8" x14ac:dyDescent="0.25">
      <c r="A206" s="170"/>
      <c r="B206" s="152">
        <v>473</v>
      </c>
      <c r="C206" s="170"/>
      <c r="D206" s="285" t="s">
        <v>1337</v>
      </c>
      <c r="E206" s="151" t="s">
        <v>701</v>
      </c>
      <c r="F206" s="154">
        <f>VLOOKUP(E206,IN_08_20!$B$8:$E$635,4,FALSE)</f>
        <v>507.68672295084275</v>
      </c>
      <c r="G206" s="170"/>
      <c r="H206" s="151" t="s">
        <v>2</v>
      </c>
    </row>
    <row r="207" spans="1:8" ht="26.25" customHeight="1" x14ac:dyDescent="0.25">
      <c r="A207" s="170"/>
      <c r="B207" s="152">
        <v>474</v>
      </c>
      <c r="C207" s="170"/>
      <c r="D207" s="285" t="s">
        <v>1338</v>
      </c>
      <c r="E207" s="151" t="s">
        <v>700</v>
      </c>
      <c r="F207" s="154">
        <f>VLOOKUP(E207,IN_08_20!$B$8:$E$635,4,FALSE)</f>
        <v>2374.3498205460633</v>
      </c>
      <c r="G207" s="170"/>
      <c r="H207" s="151" t="s">
        <v>2</v>
      </c>
    </row>
    <row r="208" spans="1:8" x14ac:dyDescent="0.25">
      <c r="A208" s="170"/>
      <c r="B208" s="152">
        <v>475</v>
      </c>
      <c r="C208" s="170"/>
      <c r="D208" s="285" t="s">
        <v>1339</v>
      </c>
      <c r="E208" s="151" t="s">
        <v>699</v>
      </c>
      <c r="F208" s="154">
        <f>VLOOKUP(E208,IN_08_20!$B$8:$E$635,4,FALSE)</f>
        <v>792.37096668765992</v>
      </c>
      <c r="G208" s="170"/>
      <c r="H208" s="151" t="s">
        <v>2</v>
      </c>
    </row>
    <row r="209" spans="1:8" x14ac:dyDescent="0.25">
      <c r="A209" s="170"/>
      <c r="B209" s="152">
        <v>476</v>
      </c>
      <c r="C209" s="170"/>
      <c r="D209" s="285" t="s">
        <v>1340</v>
      </c>
      <c r="E209" s="151" t="s">
        <v>698</v>
      </c>
      <c r="F209" s="154">
        <f>VLOOKUP(E209,IN_08_20!$B$8:$E$635,4,FALSE)</f>
        <v>2813.714126540076</v>
      </c>
      <c r="G209" s="170"/>
      <c r="H209" s="151" t="s">
        <v>2</v>
      </c>
    </row>
    <row r="210" spans="1:8" x14ac:dyDescent="0.25">
      <c r="A210" s="170"/>
      <c r="B210" s="152">
        <v>477</v>
      </c>
      <c r="C210" s="170"/>
      <c r="D210" s="285" t="s">
        <v>1341</v>
      </c>
      <c r="E210" s="151" t="s">
        <v>697</v>
      </c>
      <c r="F210" s="154">
        <f>VLOOKUP(E210,IN_08_20!$B$8:$E$635,4,FALSE)</f>
        <v>5710.8086388118754</v>
      </c>
      <c r="G210" s="170"/>
      <c r="H210" s="151" t="s">
        <v>2</v>
      </c>
    </row>
    <row r="211" spans="1:8" ht="26.25" customHeight="1" x14ac:dyDescent="0.25">
      <c r="A211" s="170"/>
      <c r="B211" s="152">
        <v>478</v>
      </c>
      <c r="C211" s="170"/>
      <c r="D211" s="285" t="s">
        <v>1342</v>
      </c>
      <c r="E211" s="151" t="s">
        <v>696</v>
      </c>
      <c r="F211" s="154">
        <f>VLOOKUP(E211,IN_08_20!$B$8:$E$635,4,FALSE)</f>
        <v>149.71111107917108</v>
      </c>
      <c r="G211" s="170"/>
      <c r="H211" s="151" t="s">
        <v>2</v>
      </c>
    </row>
    <row r="212" spans="1:8" x14ac:dyDescent="0.25">
      <c r="A212" s="170"/>
      <c r="B212" s="152">
        <v>61</v>
      </c>
      <c r="C212" s="170"/>
      <c r="D212" s="285" t="s">
        <v>1343</v>
      </c>
      <c r="E212" s="151" t="s">
        <v>695</v>
      </c>
      <c r="F212" s="154">
        <f>VLOOKUP(E212,IN_08_20!$B$8:$E$635,4,FALSE)</f>
        <v>243.90694302609677</v>
      </c>
      <c r="G212" s="170"/>
      <c r="H212" s="151" t="s">
        <v>2</v>
      </c>
    </row>
    <row r="213" spans="1:8" x14ac:dyDescent="0.25">
      <c r="A213" s="170"/>
      <c r="B213" s="152">
        <v>479</v>
      </c>
      <c r="C213" s="170"/>
      <c r="D213" s="285" t="s">
        <v>1344</v>
      </c>
      <c r="E213" s="151" t="s">
        <v>694</v>
      </c>
      <c r="F213" s="154">
        <f>VLOOKUP(E213,IN_08_20!$B$8:$E$635,4,FALSE)</f>
        <v>173.37026914988635</v>
      </c>
      <c r="G213" s="170"/>
      <c r="H213" s="151" t="s">
        <v>2</v>
      </c>
    </row>
    <row r="214" spans="1:8" ht="15" customHeight="1" x14ac:dyDescent="0.25">
      <c r="A214" s="153"/>
      <c r="B214" s="306" t="s">
        <v>693</v>
      </c>
      <c r="C214" s="306"/>
      <c r="D214" s="306"/>
      <c r="E214" s="151" t="s">
        <v>7</v>
      </c>
      <c r="F214" s="152" t="s">
        <v>6</v>
      </c>
      <c r="G214" s="153"/>
      <c r="H214" s="151" t="s">
        <v>5</v>
      </c>
    </row>
    <row r="215" spans="1:8" x14ac:dyDescent="0.25">
      <c r="A215" s="170"/>
      <c r="B215" s="152">
        <v>55</v>
      </c>
      <c r="C215" s="170"/>
      <c r="D215" s="285" t="s">
        <v>1915</v>
      </c>
      <c r="E215" s="151" t="s">
        <v>692</v>
      </c>
      <c r="F215" s="154">
        <f>VLOOKUP(E215,IN_08_20!$B$8:$E$635,4,FALSE)</f>
        <v>5985.0866679379906</v>
      </c>
      <c r="G215" s="170"/>
      <c r="H215" s="151" t="s">
        <v>2</v>
      </c>
    </row>
    <row r="216" spans="1:8" x14ac:dyDescent="0.25">
      <c r="A216" s="170"/>
      <c r="B216" s="152">
        <v>454</v>
      </c>
      <c r="C216" s="170"/>
      <c r="D216" s="285" t="s">
        <v>1319</v>
      </c>
      <c r="E216" s="151" t="s">
        <v>691</v>
      </c>
      <c r="F216" s="154">
        <f>VLOOKUP(E216,IN_08_20!$B$8:$E$635,4,FALSE)</f>
        <v>7590.6621807322263</v>
      </c>
      <c r="G216" s="170"/>
      <c r="H216" s="151" t="s">
        <v>2</v>
      </c>
    </row>
    <row r="217" spans="1:8" ht="15" customHeight="1" x14ac:dyDescent="0.25">
      <c r="A217" s="153"/>
      <c r="B217" s="306" t="s">
        <v>690</v>
      </c>
      <c r="C217" s="306"/>
      <c r="D217" s="306"/>
      <c r="E217" s="151" t="s">
        <v>7</v>
      </c>
      <c r="F217" s="152" t="s">
        <v>6</v>
      </c>
      <c r="G217" s="153"/>
      <c r="H217" s="151" t="s">
        <v>5</v>
      </c>
    </row>
    <row r="218" spans="1:8" x14ac:dyDescent="0.25">
      <c r="A218" s="170"/>
      <c r="B218" s="152">
        <v>462</v>
      </c>
      <c r="C218" s="170"/>
      <c r="D218" s="285" t="s">
        <v>1327</v>
      </c>
      <c r="E218" s="151" t="s">
        <v>689</v>
      </c>
      <c r="F218" s="154">
        <f>VLOOKUP(E218,IN_08_20!$B$8:$E$635,4,FALSE)</f>
        <v>23.543704605457837</v>
      </c>
      <c r="G218" s="170"/>
      <c r="H218" s="151" t="s">
        <v>2</v>
      </c>
    </row>
    <row r="219" spans="1:8" x14ac:dyDescent="0.25">
      <c r="A219" s="170"/>
      <c r="B219" s="152">
        <v>663</v>
      </c>
      <c r="C219" s="170"/>
      <c r="D219" s="285" t="s">
        <v>688</v>
      </c>
      <c r="E219" s="151" t="s">
        <v>687</v>
      </c>
      <c r="F219" s="154">
        <f>VLOOKUP(E219,IN_08_20!$B$8:$E$635,4,FALSE)</f>
        <v>18.707487938797346</v>
      </c>
      <c r="G219" s="170"/>
      <c r="H219" s="151" t="s">
        <v>2</v>
      </c>
    </row>
    <row r="220" spans="1:8" x14ac:dyDescent="0.25">
      <c r="A220" s="235"/>
      <c r="B220" s="152"/>
      <c r="C220" s="235"/>
      <c r="D220" s="285" t="s">
        <v>1859</v>
      </c>
      <c r="E220" s="151" t="s">
        <v>1858</v>
      </c>
      <c r="F220" s="154">
        <f>VLOOKUP(E220,IN_08_20!$B$8:$E$635,4,FALSE)</f>
        <v>45.640033156729508</v>
      </c>
      <c r="G220" s="235"/>
      <c r="H220" s="151" t="s">
        <v>2</v>
      </c>
    </row>
    <row r="221" spans="1:8" x14ac:dyDescent="0.25">
      <c r="A221" s="235"/>
      <c r="B221" s="152"/>
      <c r="C221" s="235"/>
      <c r="D221" s="285" t="s">
        <v>1861</v>
      </c>
      <c r="E221" s="151" t="s">
        <v>1860</v>
      </c>
      <c r="F221" s="154">
        <f>VLOOKUP(E221,IN_08_20!$B$8:$E$635,4,FALSE)</f>
        <v>23.322642447990717</v>
      </c>
      <c r="G221" s="235"/>
      <c r="H221" s="151" t="s">
        <v>2</v>
      </c>
    </row>
    <row r="222" spans="1:8" ht="15" customHeight="1" x14ac:dyDescent="0.25">
      <c r="A222" s="153"/>
      <c r="B222" s="306" t="s">
        <v>686</v>
      </c>
      <c r="C222" s="306"/>
      <c r="D222" s="306"/>
      <c r="E222" s="151" t="s">
        <v>7</v>
      </c>
      <c r="F222" s="152" t="s">
        <v>6</v>
      </c>
      <c r="G222" s="153"/>
      <c r="H222" s="151" t="s">
        <v>5</v>
      </c>
    </row>
    <row r="223" spans="1:8" ht="26.25" customHeight="1" x14ac:dyDescent="0.25">
      <c r="A223" s="170"/>
      <c r="B223" s="152">
        <v>651</v>
      </c>
      <c r="C223" s="170"/>
      <c r="D223" s="285" t="s">
        <v>685</v>
      </c>
      <c r="E223" s="151" t="s">
        <v>684</v>
      </c>
      <c r="F223" s="154">
        <f>VLOOKUP(E223,IN_08_20!$B$8:$E$635,4,FALSE)</f>
        <v>39.473519739694723</v>
      </c>
      <c r="G223" s="170"/>
      <c r="H223" s="151" t="s">
        <v>2</v>
      </c>
    </row>
    <row r="224" spans="1:8" x14ac:dyDescent="0.25">
      <c r="A224" s="170"/>
      <c r="B224" s="152">
        <v>652</v>
      </c>
      <c r="C224" s="170"/>
      <c r="D224" s="285" t="s">
        <v>683</v>
      </c>
      <c r="E224" s="151" t="s">
        <v>682</v>
      </c>
      <c r="F224" s="154">
        <f>VLOOKUP(E224,IN_08_20!$B$8:$E$635,4,FALSE)</f>
        <v>82.63657899061883</v>
      </c>
      <c r="G224" s="170"/>
      <c r="H224" s="151" t="s">
        <v>2</v>
      </c>
    </row>
    <row r="225" spans="1:8" x14ac:dyDescent="0.25">
      <c r="A225" s="170"/>
      <c r="B225" s="152">
        <v>659</v>
      </c>
      <c r="C225" s="170"/>
      <c r="D225" s="285" t="s">
        <v>681</v>
      </c>
      <c r="E225" s="151" t="s">
        <v>680</v>
      </c>
      <c r="F225" s="154">
        <f>VLOOKUP(E225,IN_08_20!$B$8:$E$635,4,FALSE)</f>
        <v>13.453960557905823</v>
      </c>
      <c r="G225" s="170"/>
      <c r="H225" s="151" t="s">
        <v>2</v>
      </c>
    </row>
    <row r="226" spans="1:8" x14ac:dyDescent="0.25">
      <c r="A226" s="170"/>
      <c r="B226" s="152">
        <v>660</v>
      </c>
      <c r="C226" s="170"/>
      <c r="D226" s="285" t="s">
        <v>679</v>
      </c>
      <c r="E226" s="151" t="s">
        <v>678</v>
      </c>
      <c r="F226" s="154">
        <f>VLOOKUP(E226,IN_08_20!$B$8:$E$635,4,FALSE)</f>
        <v>69.804715534981923</v>
      </c>
      <c r="G226" s="170"/>
      <c r="H226" s="151" t="s">
        <v>2</v>
      </c>
    </row>
    <row r="227" spans="1:8" x14ac:dyDescent="0.25">
      <c r="A227" s="170"/>
      <c r="B227" s="152">
        <v>661</v>
      </c>
      <c r="C227" s="170"/>
      <c r="D227" s="285" t="s">
        <v>677</v>
      </c>
      <c r="E227" s="151" t="s">
        <v>676</v>
      </c>
      <c r="F227" s="154">
        <f>VLOOKUP(E227,IN_08_20!$B$8:$E$635,4,FALSE)</f>
        <v>72.715133461006587</v>
      </c>
      <c r="G227" s="170"/>
      <c r="H227" s="151" t="s">
        <v>2</v>
      </c>
    </row>
    <row r="228" spans="1:8" ht="26.25" customHeight="1" x14ac:dyDescent="0.25">
      <c r="A228" s="153"/>
      <c r="B228" s="306" t="s">
        <v>675</v>
      </c>
      <c r="C228" s="306"/>
      <c r="D228" s="306"/>
      <c r="E228" s="151" t="s">
        <v>7</v>
      </c>
      <c r="F228" s="152" t="s">
        <v>6</v>
      </c>
      <c r="G228" s="153"/>
      <c r="H228" s="151" t="s">
        <v>5</v>
      </c>
    </row>
    <row r="229" spans="1:8" x14ac:dyDescent="0.25">
      <c r="A229" s="170"/>
      <c r="B229" s="152">
        <v>714</v>
      </c>
      <c r="C229" s="170"/>
      <c r="D229" s="285" t="s">
        <v>1354</v>
      </c>
      <c r="E229" s="151" t="s">
        <v>1206</v>
      </c>
      <c r="F229" s="154">
        <f>VLOOKUP(E229,IN_08_20!$B$8:$E$635,4,FALSE)</f>
        <v>173.75846755308808</v>
      </c>
      <c r="G229" s="170"/>
      <c r="H229" s="151" t="s">
        <v>2</v>
      </c>
    </row>
    <row r="230" spans="1:8" ht="18" customHeight="1" x14ac:dyDescent="0.25">
      <c r="A230" s="307" t="s">
        <v>674</v>
      </c>
      <c r="B230" s="307"/>
      <c r="C230" s="307"/>
      <c r="D230" s="307"/>
      <c r="E230" s="306"/>
      <c r="F230" s="306"/>
      <c r="G230" s="306"/>
      <c r="H230" s="306"/>
    </row>
    <row r="231" spans="1:8" ht="15" customHeight="1" x14ac:dyDescent="0.25">
      <c r="A231" s="153"/>
      <c r="B231" s="306" t="s">
        <v>673</v>
      </c>
      <c r="C231" s="306"/>
      <c r="D231" s="306"/>
      <c r="E231" s="151" t="s">
        <v>7</v>
      </c>
      <c r="F231" s="152" t="s">
        <v>6</v>
      </c>
      <c r="G231" s="153"/>
      <c r="H231" s="151" t="s">
        <v>5</v>
      </c>
    </row>
    <row r="232" spans="1:8" x14ac:dyDescent="0.25">
      <c r="A232" s="170"/>
      <c r="B232" s="152">
        <v>158</v>
      </c>
      <c r="C232" s="170"/>
      <c r="D232" s="285" t="s">
        <v>1427</v>
      </c>
      <c r="E232" s="151" t="s">
        <v>672</v>
      </c>
      <c r="F232" s="154">
        <f>VLOOKUP(E232,IN_08_20!$B$8:$E$635,4,FALSE)</f>
        <v>485.86724810587202</v>
      </c>
      <c r="G232" s="170"/>
      <c r="H232" s="151" t="s">
        <v>2</v>
      </c>
    </row>
    <row r="233" spans="1:8" x14ac:dyDescent="0.25">
      <c r="A233" s="170"/>
      <c r="B233" s="152">
        <v>490</v>
      </c>
      <c r="C233" s="170"/>
      <c r="D233" s="285" t="s">
        <v>1429</v>
      </c>
      <c r="E233" s="151" t="s">
        <v>671</v>
      </c>
      <c r="F233" s="154">
        <f>VLOOKUP(E233,IN_08_20!$B$8:$E$635,4,FALSE)</f>
        <v>340.8898945638727</v>
      </c>
      <c r="G233" s="170"/>
      <c r="H233" s="151" t="s">
        <v>117</v>
      </c>
    </row>
    <row r="234" spans="1:8" x14ac:dyDescent="0.25">
      <c r="A234" s="170"/>
      <c r="B234" s="152">
        <v>623</v>
      </c>
      <c r="C234" s="170"/>
      <c r="D234" s="285" t="s">
        <v>1430</v>
      </c>
      <c r="E234" s="151" t="s">
        <v>670</v>
      </c>
      <c r="F234" s="154">
        <f>VLOOKUP(E234,IN_08_20!$B$8:$E$635,4,FALSE)</f>
        <v>861.94919629847243</v>
      </c>
      <c r="G234" s="170"/>
      <c r="H234" s="151" t="s">
        <v>2</v>
      </c>
    </row>
    <row r="235" spans="1:8" ht="26.25" customHeight="1" x14ac:dyDescent="0.25">
      <c r="A235" s="170"/>
      <c r="B235" s="152">
        <v>625</v>
      </c>
      <c r="C235" s="170"/>
      <c r="D235" s="285" t="s">
        <v>1431</v>
      </c>
      <c r="E235" s="151" t="s">
        <v>669</v>
      </c>
      <c r="F235" s="154">
        <f>VLOOKUP(E235,IN_08_20!$B$8:$E$635,4,FALSE)</f>
        <v>1240.6227961562702</v>
      </c>
      <c r="G235" s="170"/>
      <c r="H235" s="151" t="s">
        <v>2</v>
      </c>
    </row>
    <row r="236" spans="1:8" ht="15" customHeight="1" x14ac:dyDescent="0.25">
      <c r="A236" s="153"/>
      <c r="B236" s="306" t="s">
        <v>668</v>
      </c>
      <c r="C236" s="306"/>
      <c r="D236" s="306"/>
      <c r="E236" s="151" t="s">
        <v>7</v>
      </c>
      <c r="F236" s="152" t="s">
        <v>6</v>
      </c>
      <c r="G236" s="153"/>
      <c r="H236" s="151" t="s">
        <v>5</v>
      </c>
    </row>
    <row r="237" spans="1:8" ht="26.25" customHeight="1" x14ac:dyDescent="0.25">
      <c r="A237" s="170"/>
      <c r="B237" s="152">
        <v>159</v>
      </c>
      <c r="C237" s="170"/>
      <c r="D237" s="285" t="s">
        <v>1428</v>
      </c>
      <c r="E237" s="151" t="s">
        <v>667</v>
      </c>
      <c r="F237" s="154">
        <f>VLOOKUP(E237,IN_08_20!$B$8:$E$635,4,FALSE)</f>
        <v>91.799999999999969</v>
      </c>
      <c r="G237" s="170"/>
      <c r="H237" s="151" t="s">
        <v>580</v>
      </c>
    </row>
    <row r="238" spans="1:8" ht="26.25" customHeight="1" x14ac:dyDescent="0.25">
      <c r="A238" s="307" t="s">
        <v>666</v>
      </c>
      <c r="B238" s="307"/>
      <c r="C238" s="307"/>
      <c r="D238" s="307"/>
      <c r="E238" s="306"/>
      <c r="F238" s="306"/>
      <c r="G238" s="306"/>
      <c r="H238" s="306"/>
    </row>
    <row r="239" spans="1:8" ht="15" customHeight="1" x14ac:dyDescent="0.25">
      <c r="A239" s="153"/>
      <c r="B239" s="306" t="s">
        <v>665</v>
      </c>
      <c r="C239" s="306"/>
      <c r="D239" s="306"/>
      <c r="E239" s="151" t="s">
        <v>7</v>
      </c>
      <c r="F239" s="152" t="s">
        <v>6</v>
      </c>
      <c r="G239" s="153"/>
      <c r="H239" s="151" t="s">
        <v>5</v>
      </c>
    </row>
    <row r="240" spans="1:8" x14ac:dyDescent="0.25">
      <c r="A240" s="170"/>
      <c r="B240" s="152">
        <v>495</v>
      </c>
      <c r="C240" s="170"/>
      <c r="D240" s="285" t="s">
        <v>1916</v>
      </c>
      <c r="E240" s="151" t="s">
        <v>664</v>
      </c>
      <c r="F240" s="154">
        <f>VLOOKUP(E240,IN_08_20!$B$8:$E$635,4,FALSE)</f>
        <v>680.91227503334289</v>
      </c>
      <c r="G240" s="170"/>
      <c r="H240" s="151" t="s">
        <v>2</v>
      </c>
    </row>
    <row r="241" spans="1:8" x14ac:dyDescent="0.25">
      <c r="A241" s="170"/>
      <c r="B241" s="152">
        <v>163</v>
      </c>
      <c r="C241" s="170"/>
      <c r="D241" s="285" t="s">
        <v>1438</v>
      </c>
      <c r="E241" s="151" t="s">
        <v>663</v>
      </c>
      <c r="F241" s="154">
        <f>VLOOKUP(E241,IN_08_20!$B$8:$E$635,4,FALSE)</f>
        <v>15508.108191328303</v>
      </c>
      <c r="G241" s="170"/>
      <c r="H241" s="151" t="s">
        <v>2</v>
      </c>
    </row>
    <row r="242" spans="1:8" ht="15" customHeight="1" x14ac:dyDescent="0.25">
      <c r="A242" s="153"/>
      <c r="B242" s="306" t="s">
        <v>662</v>
      </c>
      <c r="C242" s="306"/>
      <c r="D242" s="306"/>
      <c r="E242" s="151" t="s">
        <v>7</v>
      </c>
      <c r="F242" s="152" t="s">
        <v>6</v>
      </c>
      <c r="G242" s="153"/>
      <c r="H242" s="151" t="s">
        <v>5</v>
      </c>
    </row>
    <row r="243" spans="1:8" ht="26.25" customHeight="1" x14ac:dyDescent="0.25">
      <c r="A243" s="170"/>
      <c r="B243" s="152">
        <v>164</v>
      </c>
      <c r="C243" s="170"/>
      <c r="D243" s="285" t="s">
        <v>1439</v>
      </c>
      <c r="E243" s="151" t="s">
        <v>661</v>
      </c>
      <c r="F243" s="154">
        <f>VLOOKUP(E243,IN_08_20!$B$8:$E$635,4,FALSE)</f>
        <v>18127.623259637527</v>
      </c>
      <c r="G243" s="170"/>
      <c r="H243" s="151" t="s">
        <v>2</v>
      </c>
    </row>
    <row r="244" spans="1:8" ht="15" customHeight="1" x14ac:dyDescent="0.25">
      <c r="A244" s="153"/>
      <c r="B244" s="306" t="s">
        <v>660</v>
      </c>
      <c r="C244" s="306"/>
      <c r="D244" s="306"/>
      <c r="E244" s="151" t="s">
        <v>7</v>
      </c>
      <c r="F244" s="152" t="s">
        <v>6</v>
      </c>
      <c r="G244" s="153"/>
      <c r="H244" s="151" t="s">
        <v>5</v>
      </c>
    </row>
    <row r="245" spans="1:8" ht="26.25" customHeight="1" x14ac:dyDescent="0.25">
      <c r="A245" s="170"/>
      <c r="B245" s="152">
        <v>492</v>
      </c>
      <c r="C245" s="170"/>
      <c r="D245" s="285" t="s">
        <v>1917</v>
      </c>
      <c r="E245" s="151" t="s">
        <v>659</v>
      </c>
      <c r="F245" s="154">
        <f>VLOOKUP(E245,IN_08_20!$B$8:$E$635,4,FALSE)</f>
        <v>1874.9452118854913</v>
      </c>
      <c r="G245" s="170"/>
      <c r="H245" s="151" t="s">
        <v>119</v>
      </c>
    </row>
    <row r="246" spans="1:8" x14ac:dyDescent="0.25">
      <c r="A246" s="170"/>
      <c r="B246" s="152">
        <v>494</v>
      </c>
      <c r="C246" s="170"/>
      <c r="D246" s="285" t="s">
        <v>1432</v>
      </c>
      <c r="E246" s="151" t="s">
        <v>658</v>
      </c>
      <c r="F246" s="154">
        <f>VLOOKUP(E246,IN_08_20!$B$8:$E$635,4,FALSE)</f>
        <v>54.212591149871848</v>
      </c>
      <c r="G246" s="170"/>
      <c r="H246" s="151" t="s">
        <v>4</v>
      </c>
    </row>
    <row r="247" spans="1:8" x14ac:dyDescent="0.25">
      <c r="A247" s="170"/>
      <c r="B247" s="152">
        <v>160</v>
      </c>
      <c r="C247" s="170"/>
      <c r="D247" s="285" t="s">
        <v>1918</v>
      </c>
      <c r="E247" s="151" t="s">
        <v>657</v>
      </c>
      <c r="F247" s="154">
        <f>VLOOKUP(E247,IN_08_20!$B$8:$E$635,4,FALSE)</f>
        <v>375.1014845660514</v>
      </c>
      <c r="G247" s="170"/>
      <c r="H247" s="151" t="s">
        <v>4</v>
      </c>
    </row>
    <row r="248" spans="1:8" x14ac:dyDescent="0.25">
      <c r="A248" s="170"/>
      <c r="B248" s="152"/>
      <c r="C248" s="170"/>
      <c r="D248" s="285" t="s">
        <v>1444</v>
      </c>
      <c r="E248" s="151" t="s">
        <v>1060</v>
      </c>
      <c r="F248" s="154">
        <f>VLOOKUP(E248,IN_08_20!$B$8:$E$635,4,FALSE)</f>
        <v>361.26241323704056</v>
      </c>
      <c r="G248" s="170"/>
      <c r="H248" s="151" t="s">
        <v>4</v>
      </c>
    </row>
    <row r="249" spans="1:8" x14ac:dyDescent="0.25">
      <c r="A249" s="170"/>
      <c r="B249" s="152"/>
      <c r="C249" s="170"/>
      <c r="D249" s="285" t="s">
        <v>1445</v>
      </c>
      <c r="E249" s="151" t="s">
        <v>1202</v>
      </c>
      <c r="F249" s="154">
        <f>VLOOKUP(E249,IN_08_20!$B$8:$E$635,4,FALSE)</f>
        <v>511.75282505026865</v>
      </c>
      <c r="G249" s="170"/>
      <c r="H249" s="151" t="s">
        <v>4</v>
      </c>
    </row>
    <row r="250" spans="1:8" ht="26.25" customHeight="1" x14ac:dyDescent="0.25">
      <c r="A250" s="170"/>
      <c r="B250" s="152">
        <v>499</v>
      </c>
      <c r="C250" s="170"/>
      <c r="D250" s="285" t="s">
        <v>1179</v>
      </c>
      <c r="E250" s="151" t="s">
        <v>656</v>
      </c>
      <c r="F250" s="154">
        <f>VLOOKUP(E250,IN_08_20!$B$8:$E$635,4,FALSE)</f>
        <v>334.04821276428419</v>
      </c>
      <c r="G250" s="170"/>
      <c r="H250" s="151" t="s">
        <v>4</v>
      </c>
    </row>
    <row r="251" spans="1:8" x14ac:dyDescent="0.25">
      <c r="A251" s="170"/>
      <c r="B251" s="152">
        <v>169</v>
      </c>
      <c r="C251" s="170"/>
      <c r="D251" s="285" t="s">
        <v>1446</v>
      </c>
      <c r="E251" s="151" t="s">
        <v>655</v>
      </c>
      <c r="F251" s="154">
        <f>VLOOKUP(E251,IN_08_20!$B$8:$E$635,4,FALSE)</f>
        <v>377.32640887562235</v>
      </c>
      <c r="G251" s="170"/>
      <c r="H251" s="151" t="s">
        <v>4</v>
      </c>
    </row>
    <row r="252" spans="1:8" ht="26.25" customHeight="1" x14ac:dyDescent="0.25">
      <c r="A252" s="170"/>
      <c r="B252" s="152">
        <v>170</v>
      </c>
      <c r="C252" s="170"/>
      <c r="D252" s="285" t="s">
        <v>1447</v>
      </c>
      <c r="E252" s="151" t="s">
        <v>654</v>
      </c>
      <c r="F252" s="154">
        <f>VLOOKUP(E252,IN_08_20!$B$8:$E$635,4,FALSE)</f>
        <v>530.52900184488647</v>
      </c>
      <c r="G252" s="170"/>
      <c r="H252" s="151" t="s">
        <v>4</v>
      </c>
    </row>
    <row r="253" spans="1:8" ht="19.5" customHeight="1" x14ac:dyDescent="0.25">
      <c r="A253" s="170"/>
      <c r="B253" s="152">
        <v>502</v>
      </c>
      <c r="C253" s="170"/>
      <c r="D253" s="285" t="s">
        <v>1451</v>
      </c>
      <c r="E253" s="151" t="s">
        <v>653</v>
      </c>
      <c r="F253" s="154">
        <f>VLOOKUP(E253,IN_08_20!$B$8:$E$635,4,FALSE)</f>
        <v>106.28549251103689</v>
      </c>
      <c r="G253" s="170"/>
      <c r="H253" s="151" t="s">
        <v>2</v>
      </c>
    </row>
    <row r="254" spans="1:8" ht="20.25" customHeight="1" x14ac:dyDescent="0.25">
      <c r="A254" s="170"/>
      <c r="B254" s="152">
        <v>503</v>
      </c>
      <c r="C254" s="170"/>
      <c r="D254" s="285" t="s">
        <v>1452</v>
      </c>
      <c r="E254" s="151" t="s">
        <v>652</v>
      </c>
      <c r="F254" s="154">
        <f>VLOOKUP(E254,IN_08_20!$B$8:$E$635,4,FALSE)</f>
        <v>168.92332892864985</v>
      </c>
      <c r="G254" s="170"/>
      <c r="H254" s="151" t="s">
        <v>2</v>
      </c>
    </row>
    <row r="255" spans="1:8" ht="18.75" customHeight="1" x14ac:dyDescent="0.25">
      <c r="A255" s="170"/>
      <c r="B255" s="152">
        <v>504</v>
      </c>
      <c r="C255" s="170"/>
      <c r="D255" s="285" t="s">
        <v>1453</v>
      </c>
      <c r="E255" s="151" t="s">
        <v>651</v>
      </c>
      <c r="F255" s="154">
        <f>VLOOKUP(E255,IN_08_20!$B$8:$E$635,4,FALSE)</f>
        <v>229.00961787198187</v>
      </c>
      <c r="G255" s="170"/>
      <c r="H255" s="151" t="s">
        <v>2</v>
      </c>
    </row>
    <row r="256" spans="1:8" ht="27" customHeight="1" x14ac:dyDescent="0.25">
      <c r="A256" s="170"/>
      <c r="B256" s="152">
        <v>702</v>
      </c>
      <c r="C256" s="170"/>
      <c r="D256" s="285" t="s">
        <v>650</v>
      </c>
      <c r="E256" s="151" t="s">
        <v>649</v>
      </c>
      <c r="F256" s="154">
        <f>VLOOKUP(E256,IN_08_20!$B$8:$E$635,4,FALSE)</f>
        <v>468.9862033398154</v>
      </c>
      <c r="G256" s="170"/>
      <c r="H256" s="151" t="s">
        <v>2</v>
      </c>
    </row>
    <row r="257" spans="1:8" x14ac:dyDescent="0.25">
      <c r="A257" s="170"/>
      <c r="B257" s="152">
        <v>506</v>
      </c>
      <c r="C257" s="170"/>
      <c r="D257" s="285" t="s">
        <v>1455</v>
      </c>
      <c r="E257" s="151" t="s">
        <v>648</v>
      </c>
      <c r="F257" s="154">
        <f>VLOOKUP(E257,IN_08_20!$B$8:$E$635,4,FALSE)</f>
        <v>306.13472043026604</v>
      </c>
      <c r="G257" s="170"/>
      <c r="H257" s="151" t="s">
        <v>2</v>
      </c>
    </row>
    <row r="258" spans="1:8" x14ac:dyDescent="0.25">
      <c r="A258" s="170"/>
      <c r="B258" s="152">
        <v>507</v>
      </c>
      <c r="C258" s="170"/>
      <c r="D258" s="285" t="s">
        <v>1456</v>
      </c>
      <c r="E258" s="151" t="s">
        <v>647</v>
      </c>
      <c r="F258" s="154">
        <f>VLOOKUP(E258,IN_08_20!$B$8:$E$635,4,FALSE)</f>
        <v>266.52051572134025</v>
      </c>
      <c r="G258" s="170"/>
      <c r="H258" s="151" t="s">
        <v>2</v>
      </c>
    </row>
    <row r="259" spans="1:8" x14ac:dyDescent="0.25">
      <c r="A259" s="170"/>
      <c r="B259" s="152">
        <v>508</v>
      </c>
      <c r="C259" s="170"/>
      <c r="D259" s="285" t="s">
        <v>1457</v>
      </c>
      <c r="E259" s="151" t="s">
        <v>646</v>
      </c>
      <c r="F259" s="154">
        <f>VLOOKUP(E259,IN_08_20!$B$8:$E$635,4,FALSE)</f>
        <v>43.839055277169571</v>
      </c>
      <c r="G259" s="170"/>
      <c r="H259" s="151" t="s">
        <v>2</v>
      </c>
    </row>
    <row r="260" spans="1:8" x14ac:dyDescent="0.25">
      <c r="A260" s="170"/>
      <c r="B260" s="152">
        <v>509</v>
      </c>
      <c r="C260" s="170"/>
      <c r="D260" s="285" t="s">
        <v>1458</v>
      </c>
      <c r="E260" s="151" t="s">
        <v>645</v>
      </c>
      <c r="F260" s="154">
        <f>VLOOKUP(E260,IN_08_20!$B$8:$E$635,4,FALSE)</f>
        <v>75.306859238115933</v>
      </c>
      <c r="G260" s="170"/>
      <c r="H260" s="151" t="s">
        <v>2</v>
      </c>
    </row>
    <row r="261" spans="1:8" x14ac:dyDescent="0.25">
      <c r="A261" s="170"/>
      <c r="B261" s="152">
        <v>510</v>
      </c>
      <c r="C261" s="170"/>
      <c r="D261" s="285" t="s">
        <v>1459</v>
      </c>
      <c r="E261" s="151" t="s">
        <v>644</v>
      </c>
      <c r="F261" s="154">
        <f>VLOOKUP(E261,IN_08_20!$B$8:$E$635,4,FALSE)</f>
        <v>47.06390097877992</v>
      </c>
      <c r="G261" s="170"/>
      <c r="H261" s="151" t="s">
        <v>2</v>
      </c>
    </row>
    <row r="262" spans="1:8" x14ac:dyDescent="0.25">
      <c r="A262" s="170"/>
      <c r="B262" s="152">
        <v>1123</v>
      </c>
      <c r="C262" s="170"/>
      <c r="D262" s="285" t="s">
        <v>1919</v>
      </c>
      <c r="E262" s="151" t="s">
        <v>643</v>
      </c>
      <c r="F262" s="154">
        <f>VLOOKUP(E262,IN_08_20!$B$8:$E$635,4,FALSE)</f>
        <v>24.240472154307252</v>
      </c>
      <c r="G262" s="170"/>
      <c r="H262" s="151" t="s">
        <v>2</v>
      </c>
    </row>
    <row r="263" spans="1:8" x14ac:dyDescent="0.25">
      <c r="A263" s="170"/>
      <c r="B263" s="152">
        <v>1124</v>
      </c>
      <c r="C263" s="170"/>
      <c r="D263" s="285" t="s">
        <v>1461</v>
      </c>
      <c r="E263" s="151" t="s">
        <v>642</v>
      </c>
      <c r="F263" s="154">
        <f>VLOOKUP(E263,IN_08_20!$B$8:$E$635,4,FALSE)</f>
        <v>44.943271641199978</v>
      </c>
      <c r="G263" s="170"/>
      <c r="H263" s="151" t="s">
        <v>2</v>
      </c>
    </row>
    <row r="264" spans="1:8" x14ac:dyDescent="0.25">
      <c r="A264" s="170"/>
      <c r="B264" s="152">
        <v>1125</v>
      </c>
      <c r="C264" s="170"/>
      <c r="D264" s="285" t="s">
        <v>1462</v>
      </c>
      <c r="E264" s="151" t="s">
        <v>641</v>
      </c>
      <c r="F264" s="154">
        <f>VLOOKUP(E264,IN_08_20!$B$8:$E$635,4,FALSE)</f>
        <v>448.86961552203206</v>
      </c>
      <c r="G264" s="170"/>
      <c r="H264" s="151" t="s">
        <v>2</v>
      </c>
    </row>
    <row r="265" spans="1:8" x14ac:dyDescent="0.25">
      <c r="A265" s="170"/>
      <c r="B265" s="152">
        <v>1126</v>
      </c>
      <c r="C265" s="170"/>
      <c r="D265" s="285" t="s">
        <v>1463</v>
      </c>
      <c r="E265" s="151" t="s">
        <v>640</v>
      </c>
      <c r="F265" s="154">
        <f>VLOOKUP(E265,IN_08_20!$B$8:$E$635,4,FALSE)</f>
        <v>1980.7830217009844</v>
      </c>
      <c r="G265" s="170"/>
      <c r="H265" s="151" t="s">
        <v>2</v>
      </c>
    </row>
    <row r="266" spans="1:8" x14ac:dyDescent="0.25">
      <c r="A266" s="170"/>
      <c r="B266" s="152">
        <v>1127</v>
      </c>
      <c r="C266" s="170"/>
      <c r="D266" s="285" t="s">
        <v>1464</v>
      </c>
      <c r="E266" s="151" t="s">
        <v>639</v>
      </c>
      <c r="F266" s="154">
        <f>VLOOKUP(E266,IN_08_20!$B$8:$E$635,4,FALSE)</f>
        <v>2294.3148647250769</v>
      </c>
      <c r="G266" s="170"/>
      <c r="H266" s="151" t="s">
        <v>2</v>
      </c>
    </row>
    <row r="267" spans="1:8" x14ac:dyDescent="0.25">
      <c r="A267" s="170"/>
      <c r="B267" s="152">
        <v>1128</v>
      </c>
      <c r="C267" s="170"/>
      <c r="D267" s="285" t="s">
        <v>1465</v>
      </c>
      <c r="E267" s="151" t="s">
        <v>638</v>
      </c>
      <c r="F267" s="154">
        <f>VLOOKUP(E267,IN_08_20!$B$8:$E$635,4,FALSE)</f>
        <v>4140.7777907482223</v>
      </c>
      <c r="G267" s="170"/>
      <c r="H267" s="151" t="s">
        <v>2</v>
      </c>
    </row>
    <row r="268" spans="1:8" x14ac:dyDescent="0.25">
      <c r="A268" s="170"/>
      <c r="B268" s="152">
        <v>1129</v>
      </c>
      <c r="C268" s="170"/>
      <c r="D268" s="285" t="s">
        <v>1466</v>
      </c>
      <c r="E268" s="151" t="s">
        <v>637</v>
      </c>
      <c r="F268" s="154">
        <f>VLOOKUP(E268,IN_08_20!$B$8:$E$635,4,FALSE)</f>
        <v>92.644669723560597</v>
      </c>
      <c r="G268" s="170"/>
      <c r="H268" s="151" t="s">
        <v>2</v>
      </c>
    </row>
    <row r="269" spans="1:8" x14ac:dyDescent="0.25">
      <c r="A269" s="170"/>
      <c r="B269" s="152">
        <v>1130</v>
      </c>
      <c r="C269" s="170"/>
      <c r="D269" s="285" t="s">
        <v>1467</v>
      </c>
      <c r="E269" s="151" t="s">
        <v>636</v>
      </c>
      <c r="F269" s="154">
        <f>VLOOKUP(E269,IN_08_20!$B$8:$E$635,4,FALSE)</f>
        <v>48.545430523611117</v>
      </c>
      <c r="G269" s="170"/>
      <c r="H269" s="151" t="s">
        <v>2</v>
      </c>
    </row>
    <row r="270" spans="1:8" x14ac:dyDescent="0.25">
      <c r="A270" s="170"/>
      <c r="B270" s="152">
        <v>1131</v>
      </c>
      <c r="C270" s="170"/>
      <c r="D270" s="285" t="s">
        <v>1468</v>
      </c>
      <c r="E270" s="151" t="s">
        <v>635</v>
      </c>
      <c r="F270" s="154">
        <f>VLOOKUP(E270,IN_08_20!$B$8:$E$635,4,FALSE)</f>
        <v>371.10419786308927</v>
      </c>
      <c r="G270" s="170"/>
      <c r="H270" s="151" t="s">
        <v>2</v>
      </c>
    </row>
    <row r="271" spans="1:8" ht="15" customHeight="1" x14ac:dyDescent="0.25">
      <c r="A271" s="153"/>
      <c r="B271" s="306" t="s">
        <v>634</v>
      </c>
      <c r="C271" s="306"/>
      <c r="D271" s="306"/>
      <c r="E271" s="151" t="s">
        <v>7</v>
      </c>
      <c r="F271" s="152" t="s">
        <v>6</v>
      </c>
      <c r="G271" s="153"/>
      <c r="H271" s="151" t="s">
        <v>5</v>
      </c>
    </row>
    <row r="272" spans="1:8" x14ac:dyDescent="0.25">
      <c r="A272" s="170"/>
      <c r="B272" s="152">
        <v>165</v>
      </c>
      <c r="C272" s="170"/>
      <c r="D272" s="285" t="s">
        <v>1440</v>
      </c>
      <c r="E272" s="151" t="s">
        <v>633</v>
      </c>
      <c r="F272" s="154">
        <f>VLOOKUP(E272,IN_08_20!$B$8:$E$635,4,FALSE)</f>
        <v>16240.915191087166</v>
      </c>
      <c r="G272" s="170"/>
      <c r="H272" s="151" t="s">
        <v>2</v>
      </c>
    </row>
    <row r="273" spans="1:8" ht="15" customHeight="1" x14ac:dyDescent="0.25">
      <c r="A273" s="153"/>
      <c r="B273" s="306" t="s">
        <v>632</v>
      </c>
      <c r="C273" s="306"/>
      <c r="D273" s="306"/>
      <c r="E273" s="151" t="s">
        <v>7</v>
      </c>
      <c r="F273" s="152" t="s">
        <v>6</v>
      </c>
      <c r="G273" s="153"/>
      <c r="H273" s="151" t="s">
        <v>5</v>
      </c>
    </row>
    <row r="274" spans="1:8" x14ac:dyDescent="0.25">
      <c r="A274" s="170"/>
      <c r="B274" s="152">
        <v>496</v>
      </c>
      <c r="C274" s="170"/>
      <c r="D274" s="285" t="s">
        <v>1434</v>
      </c>
      <c r="E274" s="151" t="s">
        <v>631</v>
      </c>
      <c r="F274" s="154">
        <f>VLOOKUP(E274,IN_08_20!$B$8:$E$635,4,FALSE)</f>
        <v>173.5463134048201</v>
      </c>
      <c r="G274" s="170"/>
      <c r="H274" s="151" t="s">
        <v>2</v>
      </c>
    </row>
    <row r="275" spans="1:8" x14ac:dyDescent="0.25">
      <c r="A275" s="170"/>
      <c r="B275" s="152">
        <v>500</v>
      </c>
      <c r="C275" s="170"/>
      <c r="D275" s="285" t="s">
        <v>1448</v>
      </c>
      <c r="E275" s="151" t="s">
        <v>630</v>
      </c>
      <c r="F275" s="154">
        <f>VLOOKUP(E275,IN_08_20!$B$8:$E$635,4,FALSE)</f>
        <v>64.992336376670067</v>
      </c>
      <c r="G275" s="170"/>
      <c r="H275" s="151" t="s">
        <v>2</v>
      </c>
    </row>
    <row r="276" spans="1:8" x14ac:dyDescent="0.25">
      <c r="A276" s="170"/>
      <c r="B276" s="152">
        <v>171</v>
      </c>
      <c r="C276" s="170"/>
      <c r="D276" s="285" t="s">
        <v>1449</v>
      </c>
      <c r="E276" s="151" t="s">
        <v>629</v>
      </c>
      <c r="F276" s="154">
        <f>VLOOKUP(E276,IN_08_20!$B$8:$E$635,4,FALSE)</f>
        <v>83.247139669367314</v>
      </c>
      <c r="G276" s="170"/>
      <c r="H276" s="151" t="s">
        <v>2</v>
      </c>
    </row>
    <row r="277" spans="1:8" x14ac:dyDescent="0.25">
      <c r="A277" s="170"/>
      <c r="B277" s="152">
        <v>501</v>
      </c>
      <c r="C277" s="170"/>
      <c r="D277" s="285" t="s">
        <v>1450</v>
      </c>
      <c r="E277" s="151" t="s">
        <v>628</v>
      </c>
      <c r="F277" s="154">
        <f>VLOOKUP(E277,IN_08_20!$B$8:$E$635,4,FALSE)</f>
        <v>196.2843355565922</v>
      </c>
      <c r="G277" s="170"/>
      <c r="H277" s="151" t="s">
        <v>2</v>
      </c>
    </row>
    <row r="278" spans="1:8" ht="15" customHeight="1" x14ac:dyDescent="0.25">
      <c r="A278" s="153"/>
      <c r="B278" s="306" t="s">
        <v>627</v>
      </c>
      <c r="C278" s="306"/>
      <c r="D278" s="306"/>
      <c r="E278" s="151" t="s">
        <v>7</v>
      </c>
      <c r="F278" s="152" t="s">
        <v>6</v>
      </c>
      <c r="G278" s="153"/>
      <c r="H278" s="151" t="s">
        <v>5</v>
      </c>
    </row>
    <row r="279" spans="1:8" ht="26.25" customHeight="1" x14ac:dyDescent="0.25">
      <c r="A279" s="170"/>
      <c r="B279" s="152">
        <v>161</v>
      </c>
      <c r="C279" s="170"/>
      <c r="D279" s="285" t="s">
        <v>1435</v>
      </c>
      <c r="E279" s="151" t="s">
        <v>626</v>
      </c>
      <c r="F279" s="154">
        <f>VLOOKUP(E279,IN_08_20!$B$8:$E$635,4,FALSE)</f>
        <v>488.91582625149982</v>
      </c>
      <c r="G279" s="170"/>
      <c r="H279" s="151" t="s">
        <v>2</v>
      </c>
    </row>
    <row r="280" spans="1:8" ht="15" customHeight="1" x14ac:dyDescent="0.25">
      <c r="A280" s="153"/>
      <c r="B280" s="306" t="s">
        <v>625</v>
      </c>
      <c r="C280" s="306"/>
      <c r="D280" s="306"/>
      <c r="E280" s="151" t="s">
        <v>7</v>
      </c>
      <c r="F280" s="152" t="s">
        <v>6</v>
      </c>
      <c r="G280" s="153"/>
      <c r="H280" s="151" t="s">
        <v>5</v>
      </c>
    </row>
    <row r="281" spans="1:8" x14ac:dyDescent="0.25">
      <c r="A281" s="170"/>
      <c r="B281" s="152">
        <v>162</v>
      </c>
      <c r="C281" s="170"/>
      <c r="D281" s="285" t="s">
        <v>1437</v>
      </c>
      <c r="E281" s="151" t="s">
        <v>624</v>
      </c>
      <c r="F281" s="154">
        <f>VLOOKUP(E281,IN_08_20!$B$8:$E$635,4,FALSE)</f>
        <v>4210.7112525114171</v>
      </c>
      <c r="G281" s="170"/>
      <c r="H281" s="151" t="s">
        <v>2</v>
      </c>
    </row>
    <row r="282" spans="1:8" ht="15" customHeight="1" x14ac:dyDescent="0.25">
      <c r="A282" s="153"/>
      <c r="B282" s="306" t="s">
        <v>623</v>
      </c>
      <c r="C282" s="306"/>
      <c r="D282" s="306"/>
      <c r="E282" s="151" t="s">
        <v>7</v>
      </c>
      <c r="F282" s="152" t="s">
        <v>6</v>
      </c>
      <c r="G282" s="153"/>
      <c r="H282" s="151" t="s">
        <v>5</v>
      </c>
    </row>
    <row r="283" spans="1:8" x14ac:dyDescent="0.25">
      <c r="A283" s="170"/>
      <c r="B283" s="152">
        <v>167</v>
      </c>
      <c r="C283" s="170"/>
      <c r="D283" s="285" t="s">
        <v>1442</v>
      </c>
      <c r="E283" s="151" t="s">
        <v>622</v>
      </c>
      <c r="F283" s="154">
        <f>VLOOKUP(E283,IN_08_20!$B$8:$E$635,4,FALSE)</f>
        <v>442.80314015748218</v>
      </c>
      <c r="G283" s="170"/>
      <c r="H283" s="151" t="s">
        <v>2</v>
      </c>
    </row>
    <row r="284" spans="1:8" x14ac:dyDescent="0.25">
      <c r="A284" s="170"/>
      <c r="B284" s="152">
        <v>497</v>
      </c>
      <c r="C284" s="170"/>
      <c r="D284" s="285" t="s">
        <v>1920</v>
      </c>
      <c r="E284" s="151" t="s">
        <v>621</v>
      </c>
      <c r="F284" s="154">
        <f>VLOOKUP(E284,IN_08_20!$B$8:$E$635,4,FALSE)</f>
        <v>598.97809281398486</v>
      </c>
      <c r="G284" s="170"/>
      <c r="H284" s="151" t="s">
        <v>2</v>
      </c>
    </row>
    <row r="285" spans="1:8" ht="26.25" customHeight="1" x14ac:dyDescent="0.25">
      <c r="A285" s="170"/>
      <c r="B285" s="152">
        <v>783</v>
      </c>
      <c r="C285" s="170"/>
      <c r="D285" s="285" t="s">
        <v>620</v>
      </c>
      <c r="E285" s="151" t="s">
        <v>619</v>
      </c>
      <c r="F285" s="154">
        <f>VLOOKUP(E285,IN_08_20!$B$8:$E$635,4,FALSE)</f>
        <v>630.53354151439885</v>
      </c>
      <c r="G285" s="170"/>
      <c r="H285" s="151" t="s">
        <v>2</v>
      </c>
    </row>
    <row r="286" spans="1:8" x14ac:dyDescent="0.25">
      <c r="A286" s="170"/>
      <c r="B286" s="152">
        <v>665</v>
      </c>
      <c r="C286" s="170"/>
      <c r="D286" s="285" t="s">
        <v>618</v>
      </c>
      <c r="E286" s="151" t="s">
        <v>617</v>
      </c>
      <c r="F286" s="154">
        <f>VLOOKUP(E286,IN_08_20!$B$8:$E$635,4,FALSE)</f>
        <v>572.20271790009326</v>
      </c>
      <c r="G286" s="170"/>
      <c r="H286" s="151" t="s">
        <v>2</v>
      </c>
    </row>
    <row r="287" spans="1:8" ht="26.25" customHeight="1" x14ac:dyDescent="0.25">
      <c r="A287" s="153"/>
      <c r="B287" s="306" t="s">
        <v>616</v>
      </c>
      <c r="C287" s="306"/>
      <c r="D287" s="306"/>
      <c r="E287" s="151" t="s">
        <v>7</v>
      </c>
      <c r="F287" s="152" t="s">
        <v>6</v>
      </c>
      <c r="G287" s="153"/>
      <c r="H287" s="151" t="s">
        <v>5</v>
      </c>
    </row>
    <row r="288" spans="1:8" x14ac:dyDescent="0.25">
      <c r="A288" s="170"/>
      <c r="B288" s="152">
        <v>166</v>
      </c>
      <c r="C288" s="170"/>
      <c r="D288" s="285" t="s">
        <v>1441</v>
      </c>
      <c r="E288" s="151" t="s">
        <v>615</v>
      </c>
      <c r="F288" s="154">
        <f>VLOOKUP(E288,IN_08_20!$B$8:$E$635,4,FALSE)</f>
        <v>2512.6759176551404</v>
      </c>
      <c r="G288" s="170"/>
      <c r="H288" s="151" t="s">
        <v>2</v>
      </c>
    </row>
    <row r="289" spans="1:8" ht="26.25" customHeight="1" x14ac:dyDescent="0.25">
      <c r="A289" s="170"/>
      <c r="B289" s="152">
        <v>505</v>
      </c>
      <c r="C289" s="170"/>
      <c r="D289" s="285" t="s">
        <v>1454</v>
      </c>
      <c r="E289" s="151" t="s">
        <v>614</v>
      </c>
      <c r="F289" s="154">
        <f>VLOOKUP(E289,IN_08_20!$B$8:$E$635,4,FALSE)</f>
        <v>61.48970424970976</v>
      </c>
      <c r="G289" s="170"/>
      <c r="H289" s="151" t="s">
        <v>2</v>
      </c>
    </row>
    <row r="290" spans="1:8" ht="15" customHeight="1" x14ac:dyDescent="0.25">
      <c r="A290" s="153"/>
      <c r="B290" s="306" t="s">
        <v>613</v>
      </c>
      <c r="C290" s="306"/>
      <c r="D290" s="306"/>
      <c r="E290" s="151" t="s">
        <v>7</v>
      </c>
      <c r="F290" s="152" t="s">
        <v>6</v>
      </c>
      <c r="G290" s="153"/>
      <c r="H290" s="151" t="s">
        <v>5</v>
      </c>
    </row>
    <row r="291" spans="1:8" x14ac:dyDescent="0.25">
      <c r="A291" s="170"/>
      <c r="B291" s="152">
        <v>668</v>
      </c>
      <c r="C291" s="170"/>
      <c r="D291" s="285" t="s">
        <v>612</v>
      </c>
      <c r="E291" s="151" t="s">
        <v>611</v>
      </c>
      <c r="F291" s="154">
        <f>VLOOKUP(E291,IN_08_20!$B$8:$E$635,4,FALSE)</f>
        <v>32.804012718007186</v>
      </c>
      <c r="G291" s="170"/>
      <c r="H291" s="151" t="s">
        <v>2</v>
      </c>
    </row>
    <row r="292" spans="1:8" ht="15" customHeight="1" x14ac:dyDescent="0.25">
      <c r="A292" s="153"/>
      <c r="B292" s="306" t="s">
        <v>610</v>
      </c>
      <c r="C292" s="306"/>
      <c r="D292" s="306"/>
      <c r="E292" s="151" t="s">
        <v>7</v>
      </c>
      <c r="F292" s="152" t="s">
        <v>6</v>
      </c>
      <c r="G292" s="153"/>
      <c r="H292" s="151" t="s">
        <v>5</v>
      </c>
    </row>
    <row r="293" spans="1:8" x14ac:dyDescent="0.25">
      <c r="A293" s="170"/>
      <c r="B293" s="152">
        <v>671</v>
      </c>
      <c r="C293" s="170"/>
      <c r="D293" s="285" t="s">
        <v>609</v>
      </c>
      <c r="E293" s="151" t="s">
        <v>608</v>
      </c>
      <c r="F293" s="154">
        <f>VLOOKUP(E293,IN_08_20!$B$8:$E$635,4,FALSE)</f>
        <v>129.93478153189247</v>
      </c>
      <c r="G293" s="170"/>
      <c r="H293" s="151" t="s">
        <v>2</v>
      </c>
    </row>
    <row r="294" spans="1:8" ht="26.25" customHeight="1" x14ac:dyDescent="0.25">
      <c r="A294" s="153"/>
      <c r="B294" s="306" t="s">
        <v>607</v>
      </c>
      <c r="C294" s="306"/>
      <c r="D294" s="306"/>
      <c r="E294" s="151" t="s">
        <v>7</v>
      </c>
      <c r="F294" s="152" t="s">
        <v>6</v>
      </c>
      <c r="G294" s="153"/>
      <c r="H294" s="151" t="s">
        <v>5</v>
      </c>
    </row>
    <row r="295" spans="1:8" ht="18" customHeight="1" x14ac:dyDescent="0.25">
      <c r="A295" s="307" t="s">
        <v>605</v>
      </c>
      <c r="B295" s="307"/>
      <c r="C295" s="307"/>
      <c r="D295" s="307"/>
      <c r="E295" s="306"/>
      <c r="F295" s="306"/>
      <c r="G295" s="306"/>
      <c r="H295" s="306"/>
    </row>
    <row r="296" spans="1:8" ht="26.25" customHeight="1" x14ac:dyDescent="0.25">
      <c r="A296" s="153"/>
      <c r="B296" s="306" t="s">
        <v>604</v>
      </c>
      <c r="C296" s="306"/>
      <c r="D296" s="306"/>
      <c r="E296" s="151" t="s">
        <v>7</v>
      </c>
      <c r="F296" s="152" t="s">
        <v>6</v>
      </c>
      <c r="G296" s="153"/>
      <c r="H296" s="151" t="s">
        <v>5</v>
      </c>
    </row>
    <row r="297" spans="1:8" x14ac:dyDescent="0.25">
      <c r="A297" s="170"/>
      <c r="B297" s="152">
        <v>172</v>
      </c>
      <c r="C297" s="170"/>
      <c r="D297" s="285" t="s">
        <v>1479</v>
      </c>
      <c r="E297" s="151" t="s">
        <v>603</v>
      </c>
      <c r="F297" s="154">
        <f>VLOOKUP(E297,IN_08_20!$B$8:$E$635,4,FALSE)</f>
        <v>13718.340125558756</v>
      </c>
      <c r="G297" s="170"/>
      <c r="H297" s="151" t="s">
        <v>589</v>
      </c>
    </row>
    <row r="298" spans="1:8" ht="26.25" customHeight="1" x14ac:dyDescent="0.25">
      <c r="A298" s="170"/>
      <c r="B298" s="152">
        <v>173</v>
      </c>
      <c r="C298" s="170"/>
      <c r="D298" s="285" t="s">
        <v>1921</v>
      </c>
      <c r="E298" s="151" t="s">
        <v>602</v>
      </c>
      <c r="F298" s="154">
        <f>VLOOKUP(E298,IN_08_20!$B$8:$E$635,4,FALSE)</f>
        <v>36.14375172763225</v>
      </c>
      <c r="G298" s="170"/>
      <c r="H298" s="151" t="s">
        <v>2</v>
      </c>
    </row>
    <row r="299" spans="1:8" x14ac:dyDescent="0.25">
      <c r="A299" s="170"/>
      <c r="B299" s="152">
        <v>511</v>
      </c>
      <c r="C299" s="170"/>
      <c r="D299" s="285" t="s">
        <v>1481</v>
      </c>
      <c r="E299" s="151" t="s">
        <v>601</v>
      </c>
      <c r="F299" s="154">
        <f>VLOOKUP(E299,IN_08_20!$B$8:$E$635,4,FALSE)</f>
        <v>11846.987070658204</v>
      </c>
      <c r="G299" s="170"/>
      <c r="H299" s="151" t="s">
        <v>589</v>
      </c>
    </row>
    <row r="300" spans="1:8" ht="26.25" customHeight="1" x14ac:dyDescent="0.25">
      <c r="A300" s="170"/>
      <c r="B300" s="152">
        <v>174</v>
      </c>
      <c r="C300" s="170"/>
      <c r="D300" s="285" t="s">
        <v>1922</v>
      </c>
      <c r="E300" s="151" t="s">
        <v>600</v>
      </c>
      <c r="F300" s="154">
        <f>VLOOKUP(E300,IN_08_20!$B$8:$E$635,4,FALSE)</f>
        <v>27.489152560110519</v>
      </c>
      <c r="G300" s="170"/>
      <c r="H300" s="151" t="s">
        <v>2</v>
      </c>
    </row>
    <row r="301" spans="1:8" x14ac:dyDescent="0.25">
      <c r="A301" s="170"/>
      <c r="B301" s="152">
        <v>512</v>
      </c>
      <c r="C301" s="170"/>
      <c r="D301" s="285" t="s">
        <v>1483</v>
      </c>
      <c r="E301" s="151" t="s">
        <v>599</v>
      </c>
      <c r="F301" s="154">
        <f>VLOOKUP(E301,IN_08_20!$B$8:$E$635,4,FALSE)</f>
        <v>38.488643554430766</v>
      </c>
      <c r="G301" s="170"/>
      <c r="H301" s="151" t="s">
        <v>2</v>
      </c>
    </row>
    <row r="302" spans="1:8" ht="26.25" customHeight="1" x14ac:dyDescent="0.25">
      <c r="A302" s="170"/>
      <c r="B302" s="152">
        <v>175</v>
      </c>
      <c r="C302" s="170"/>
      <c r="D302" s="285" t="s">
        <v>1484</v>
      </c>
      <c r="E302" s="151" t="s">
        <v>598</v>
      </c>
      <c r="F302" s="154">
        <f>VLOOKUP(E302,IN_08_20!$B$8:$E$635,4,FALSE)</f>
        <v>50.427715918955144</v>
      </c>
      <c r="G302" s="170"/>
      <c r="H302" s="151" t="s">
        <v>2</v>
      </c>
    </row>
    <row r="303" spans="1:8" ht="26.25" customHeight="1" x14ac:dyDescent="0.25">
      <c r="A303" s="170"/>
      <c r="B303" s="152">
        <v>176</v>
      </c>
      <c r="C303" s="170"/>
      <c r="D303" s="285" t="s">
        <v>1923</v>
      </c>
      <c r="E303" s="151" t="s">
        <v>597</v>
      </c>
      <c r="F303" s="154">
        <f>VLOOKUP(E303,IN_08_20!$B$8:$E$635,4,FALSE)</f>
        <v>46.313627204745337</v>
      </c>
      <c r="G303" s="170"/>
      <c r="H303" s="151" t="s">
        <v>2</v>
      </c>
    </row>
    <row r="304" spans="1:8" x14ac:dyDescent="0.25">
      <c r="A304" s="170"/>
      <c r="B304" s="152">
        <v>177</v>
      </c>
      <c r="C304" s="170"/>
      <c r="D304" s="285" t="s">
        <v>1486</v>
      </c>
      <c r="E304" s="151" t="s">
        <v>596</v>
      </c>
      <c r="F304" s="154">
        <f>VLOOKUP(E304,IN_08_20!$B$8:$E$635,4,FALSE)</f>
        <v>52.759951700736707</v>
      </c>
      <c r="G304" s="170"/>
      <c r="H304" s="151" t="s">
        <v>2</v>
      </c>
    </row>
    <row r="305" spans="1:9" x14ac:dyDescent="0.25">
      <c r="A305" s="170"/>
      <c r="B305" s="152">
        <v>513</v>
      </c>
      <c r="C305" s="170"/>
      <c r="D305" s="285" t="s">
        <v>1487</v>
      </c>
      <c r="E305" s="151" t="s">
        <v>595</v>
      </c>
      <c r="F305" s="154">
        <f>VLOOKUP(E305,IN_08_20!$B$8:$E$635,4,FALSE)</f>
        <v>44.936217234060486</v>
      </c>
      <c r="G305" s="170"/>
      <c r="H305" s="151" t="s">
        <v>2</v>
      </c>
    </row>
    <row r="306" spans="1:9" x14ac:dyDescent="0.25">
      <c r="A306" s="170"/>
      <c r="B306" s="152">
        <v>514</v>
      </c>
      <c r="C306" s="170"/>
      <c r="D306" s="285" t="s">
        <v>1652</v>
      </c>
      <c r="E306" s="151" t="s">
        <v>594</v>
      </c>
      <c r="F306" s="154">
        <f>VLOOKUP(E306,IN_08_20!$B$8:$E$635,4,FALSE)</f>
        <v>105.21437480154084</v>
      </c>
      <c r="G306" s="170"/>
      <c r="H306" s="151" t="s">
        <v>2</v>
      </c>
    </row>
    <row r="307" spans="1:9" x14ac:dyDescent="0.25">
      <c r="A307" s="170"/>
      <c r="B307" s="152">
        <v>359</v>
      </c>
      <c r="C307" s="170"/>
      <c r="D307" s="285" t="s">
        <v>1653</v>
      </c>
      <c r="E307" s="151" t="s">
        <v>593</v>
      </c>
      <c r="F307" s="154">
        <f>VLOOKUP(E307,IN_08_20!$B$8:$E$635,4,FALSE)</f>
        <v>17182.096700472815</v>
      </c>
      <c r="G307" s="170"/>
      <c r="H307" s="151" t="s">
        <v>589</v>
      </c>
    </row>
    <row r="308" spans="1:9" x14ac:dyDescent="0.25">
      <c r="A308" s="170"/>
      <c r="B308" s="152">
        <v>741</v>
      </c>
      <c r="C308" s="170"/>
      <c r="D308" s="285" t="s">
        <v>1654</v>
      </c>
      <c r="E308" s="151" t="s">
        <v>592</v>
      </c>
      <c r="F308" s="154">
        <f>VLOOKUP(E308,IN_08_20!$B$8:$E$635,4,FALSE)</f>
        <v>18222.470522161057</v>
      </c>
      <c r="G308" s="170"/>
      <c r="H308" s="151" t="s">
        <v>589</v>
      </c>
    </row>
    <row r="309" spans="1:9" x14ac:dyDescent="0.25">
      <c r="A309" s="170"/>
      <c r="B309" s="152">
        <v>742</v>
      </c>
      <c r="C309" s="170"/>
      <c r="D309" s="285" t="s">
        <v>1924</v>
      </c>
      <c r="E309" s="151" t="s">
        <v>591</v>
      </c>
      <c r="F309" s="154">
        <f>VLOOKUP(E309,IN_08_20!$B$8:$E$635,4,FALSE)</f>
        <v>16038.670887454558</v>
      </c>
      <c r="G309" s="170"/>
      <c r="H309" s="151" t="s">
        <v>589</v>
      </c>
    </row>
    <row r="310" spans="1:9" x14ac:dyDescent="0.25">
      <c r="A310" s="170"/>
      <c r="B310" s="152">
        <v>744</v>
      </c>
      <c r="C310" s="170"/>
      <c r="D310" s="285" t="s">
        <v>1655</v>
      </c>
      <c r="E310" s="151" t="s">
        <v>590</v>
      </c>
      <c r="F310" s="154">
        <f>VLOOKUP(E310,IN_08_20!$B$8:$E$635,4,FALSE)</f>
        <v>11573.759152042627</v>
      </c>
      <c r="G310" s="170"/>
      <c r="H310" s="151" t="s">
        <v>589</v>
      </c>
    </row>
    <row r="311" spans="1:9" ht="18" customHeight="1" x14ac:dyDescent="0.25">
      <c r="A311" s="307" t="s">
        <v>588</v>
      </c>
      <c r="B311" s="307"/>
      <c r="C311" s="307"/>
      <c r="D311" s="307"/>
      <c r="E311" s="306"/>
      <c r="F311" s="306"/>
      <c r="G311" s="306"/>
      <c r="H311" s="306"/>
    </row>
    <row r="312" spans="1:9" ht="15" customHeight="1" x14ac:dyDescent="0.25">
      <c r="A312" s="153"/>
      <c r="B312" s="306" t="s">
        <v>587</v>
      </c>
      <c r="C312" s="306"/>
      <c r="D312" s="306"/>
      <c r="E312" s="151" t="s">
        <v>7</v>
      </c>
      <c r="F312" s="152" t="s">
        <v>6</v>
      </c>
      <c r="G312" s="153"/>
      <c r="H312" s="151" t="s">
        <v>5</v>
      </c>
    </row>
    <row r="313" spans="1:9" x14ac:dyDescent="0.25">
      <c r="A313" s="170"/>
      <c r="B313" s="152">
        <v>178</v>
      </c>
      <c r="C313" s="170"/>
      <c r="D313" s="285" t="s">
        <v>1488</v>
      </c>
      <c r="E313" s="151" t="s">
        <v>586</v>
      </c>
      <c r="F313" s="154">
        <f>VLOOKUP(E313,IN_08_20!$B$8:$E$635,4,FALSE)</f>
        <v>18.881426677950312</v>
      </c>
      <c r="G313" s="170"/>
      <c r="H313" s="151" t="s">
        <v>117</v>
      </c>
    </row>
    <row r="314" spans="1:9" ht="15" customHeight="1" x14ac:dyDescent="0.25">
      <c r="A314" s="153"/>
      <c r="B314" s="306" t="s">
        <v>585</v>
      </c>
      <c r="C314" s="306"/>
      <c r="D314" s="306"/>
      <c r="E314" s="151" t="s">
        <v>7</v>
      </c>
      <c r="F314" s="152" t="s">
        <v>6</v>
      </c>
      <c r="G314" s="153"/>
      <c r="H314" s="151" t="s">
        <v>5</v>
      </c>
    </row>
    <row r="315" spans="1:9" x14ac:dyDescent="0.25">
      <c r="A315" s="170"/>
      <c r="B315" s="152">
        <v>179</v>
      </c>
      <c r="C315" s="170"/>
      <c r="D315" s="285" t="s">
        <v>1489</v>
      </c>
      <c r="E315" s="151" t="s">
        <v>584</v>
      </c>
      <c r="F315" s="154">
        <f>VLOOKUP(E315,IN_08_20!$B$8:$E$635,4,FALSE)</f>
        <v>15.080566184945388</v>
      </c>
      <c r="G315" s="170"/>
      <c r="H315" s="151" t="s">
        <v>117</v>
      </c>
    </row>
    <row r="316" spans="1:9" x14ac:dyDescent="0.25">
      <c r="A316" s="170"/>
      <c r="B316" s="152">
        <v>1100</v>
      </c>
      <c r="C316" s="170"/>
      <c r="D316" s="285" t="s">
        <v>1493</v>
      </c>
      <c r="E316" s="151" t="s">
        <v>583</v>
      </c>
      <c r="F316" s="154">
        <f>VLOOKUP(E316,IN_08_20!$B$8:$E$635,4,FALSE)</f>
        <v>73.592623437956803</v>
      </c>
      <c r="G316" s="170"/>
      <c r="H316" s="151" t="s">
        <v>2</v>
      </c>
    </row>
    <row r="317" spans="1:9" ht="15" customHeight="1" x14ac:dyDescent="0.25">
      <c r="A317" s="153"/>
      <c r="B317" s="306" t="s">
        <v>582</v>
      </c>
      <c r="C317" s="306"/>
      <c r="D317" s="306"/>
      <c r="E317" s="151" t="s">
        <v>7</v>
      </c>
      <c r="F317" s="152" t="s">
        <v>6</v>
      </c>
      <c r="G317" s="153"/>
      <c r="H317" s="151" t="s">
        <v>5</v>
      </c>
    </row>
    <row r="318" spans="1:9" x14ac:dyDescent="0.25">
      <c r="A318" s="170"/>
      <c r="B318" s="152">
        <v>180</v>
      </c>
      <c r="C318" s="170"/>
      <c r="D318" s="285" t="s">
        <v>1490</v>
      </c>
      <c r="E318" s="151" t="s">
        <v>581</v>
      </c>
      <c r="F318" s="154">
        <f>VLOOKUP(E318,IN_08_20!$B$8:$E$635,4,FALSE)</f>
        <v>687.15042178062106</v>
      </c>
      <c r="G318" s="170"/>
      <c r="H318" s="151" t="s">
        <v>580</v>
      </c>
    </row>
    <row r="319" spans="1:9" x14ac:dyDescent="0.25">
      <c r="A319" s="280"/>
      <c r="B319" s="152">
        <v>181</v>
      </c>
      <c r="C319" s="280"/>
      <c r="D319" s="285" t="s">
        <v>1925</v>
      </c>
      <c r="E319" s="151" t="s">
        <v>579</v>
      </c>
      <c r="F319" s="154">
        <f>VLOOKUP(E319,IN_08_20!$B$8:$E$635,4,FALSE)</f>
        <v>22.903541245132185</v>
      </c>
      <c r="G319" s="280"/>
      <c r="H319" s="151" t="s">
        <v>117</v>
      </c>
    </row>
    <row r="320" spans="1:9" x14ac:dyDescent="0.25">
      <c r="A320" s="170"/>
      <c r="B320" s="152"/>
      <c r="C320" s="280"/>
      <c r="D320" s="285" t="s">
        <v>1926</v>
      </c>
      <c r="E320" s="151" t="s">
        <v>1884</v>
      </c>
      <c r="F320" s="154">
        <f>VLOOKUP(E320,IN_08_20!$B$8:$E$635,4,FALSE)</f>
        <v>11.561704009802655</v>
      </c>
      <c r="G320" s="170"/>
      <c r="H320" s="151" t="s">
        <v>117</v>
      </c>
      <c r="I320" s="155"/>
    </row>
    <row r="321" spans="1:8" ht="15" customHeight="1" x14ac:dyDescent="0.25">
      <c r="A321" s="153"/>
      <c r="B321" s="306" t="s">
        <v>578</v>
      </c>
      <c r="C321" s="306"/>
      <c r="D321" s="306"/>
      <c r="E321" s="151" t="s">
        <v>7</v>
      </c>
      <c r="F321" s="152" t="s">
        <v>6</v>
      </c>
      <c r="G321" s="153"/>
      <c r="H321" s="151" t="s">
        <v>5</v>
      </c>
    </row>
    <row r="322" spans="1:8" ht="26.25" customHeight="1" x14ac:dyDescent="0.25">
      <c r="A322" s="170"/>
      <c r="B322" s="152">
        <v>183</v>
      </c>
      <c r="C322" s="170"/>
      <c r="D322" s="285" t="s">
        <v>1492</v>
      </c>
      <c r="E322" s="151" t="s">
        <v>577</v>
      </c>
      <c r="F322" s="154">
        <f>VLOOKUP(E322,IN_08_20!$B$8:$E$635,4,FALSE)</f>
        <v>42.570122700592471</v>
      </c>
      <c r="G322" s="170"/>
      <c r="H322" s="151" t="s">
        <v>117</v>
      </c>
    </row>
    <row r="323" spans="1:8" ht="15" customHeight="1" x14ac:dyDescent="0.25">
      <c r="A323" s="153"/>
      <c r="B323" s="306" t="s">
        <v>576</v>
      </c>
      <c r="C323" s="306"/>
      <c r="D323" s="306"/>
      <c r="E323" s="151" t="s">
        <v>7</v>
      </c>
      <c r="F323" s="152" t="s">
        <v>6</v>
      </c>
      <c r="G323" s="153"/>
      <c r="H323" s="151" t="s">
        <v>5</v>
      </c>
    </row>
    <row r="324" spans="1:8" x14ac:dyDescent="0.25">
      <c r="A324" s="170"/>
      <c r="B324" s="152">
        <v>516</v>
      </c>
      <c r="C324" s="170"/>
      <c r="D324" s="285" t="s">
        <v>1656</v>
      </c>
      <c r="E324" s="151" t="s">
        <v>575</v>
      </c>
      <c r="F324" s="154">
        <f>VLOOKUP(E324,IN_08_20!$B$8:$E$635,4,FALSE)</f>
        <v>136.17120906550309</v>
      </c>
      <c r="G324" s="170"/>
      <c r="H324" s="151" t="s">
        <v>117</v>
      </c>
    </row>
    <row r="325" spans="1:8" ht="26.25" customHeight="1" x14ac:dyDescent="0.25">
      <c r="A325" s="170"/>
      <c r="B325" s="152">
        <v>517</v>
      </c>
      <c r="C325" s="170"/>
      <c r="D325" s="285" t="s">
        <v>1657</v>
      </c>
      <c r="E325" s="151" t="s">
        <v>574</v>
      </c>
      <c r="F325" s="154">
        <f>VLOOKUP(E325,IN_08_20!$B$8:$E$635,4,FALSE)</f>
        <v>181.20208150692977</v>
      </c>
      <c r="G325" s="170"/>
      <c r="H325" s="151" t="s">
        <v>117</v>
      </c>
    </row>
    <row r="326" spans="1:8" x14ac:dyDescent="0.25">
      <c r="A326" s="170"/>
      <c r="B326" s="152">
        <v>518</v>
      </c>
      <c r="C326" s="170"/>
      <c r="D326" s="285" t="s">
        <v>1658</v>
      </c>
      <c r="E326" s="151" t="s">
        <v>573</v>
      </c>
      <c r="F326" s="154">
        <f>VLOOKUP(E326,IN_08_20!$B$8:$E$635,4,FALSE)</f>
        <v>300.36775590528907</v>
      </c>
      <c r="G326" s="170"/>
      <c r="H326" s="151" t="s">
        <v>117</v>
      </c>
    </row>
    <row r="327" spans="1:8" ht="18" customHeight="1" x14ac:dyDescent="0.25">
      <c r="A327" s="307" t="s">
        <v>572</v>
      </c>
      <c r="B327" s="307"/>
      <c r="C327" s="307"/>
      <c r="D327" s="307"/>
      <c r="E327" s="306"/>
      <c r="F327" s="306"/>
      <c r="G327" s="306"/>
      <c r="H327" s="306"/>
    </row>
    <row r="328" spans="1:8" ht="26.25" customHeight="1" x14ac:dyDescent="0.25">
      <c r="A328" s="153"/>
      <c r="B328" s="306" t="s">
        <v>571</v>
      </c>
      <c r="C328" s="306"/>
      <c r="D328" s="306"/>
      <c r="E328" s="151" t="s">
        <v>7</v>
      </c>
      <c r="F328" s="152" t="s">
        <v>6</v>
      </c>
      <c r="G328" s="153"/>
      <c r="H328" s="151" t="s">
        <v>5</v>
      </c>
    </row>
    <row r="329" spans="1:8" x14ac:dyDescent="0.25">
      <c r="A329" s="170"/>
      <c r="B329" s="152">
        <v>190</v>
      </c>
      <c r="C329" s="170"/>
      <c r="D329" s="285" t="s">
        <v>1509</v>
      </c>
      <c r="E329" s="151" t="s">
        <v>570</v>
      </c>
      <c r="F329" s="154">
        <f>VLOOKUP(E329,IN_08_20!$B$8:$E$635,4,FALSE)</f>
        <v>34.866902670625578</v>
      </c>
      <c r="G329" s="170"/>
      <c r="H329" s="151" t="s">
        <v>4</v>
      </c>
    </row>
    <row r="330" spans="1:8" ht="26.25" customHeight="1" x14ac:dyDescent="0.25">
      <c r="A330" s="153"/>
      <c r="B330" s="306" t="s">
        <v>569</v>
      </c>
      <c r="C330" s="306"/>
      <c r="D330" s="306"/>
      <c r="E330" s="151" t="s">
        <v>7</v>
      </c>
      <c r="F330" s="152" t="s">
        <v>6</v>
      </c>
      <c r="G330" s="153"/>
      <c r="H330" s="151" t="s">
        <v>5</v>
      </c>
    </row>
    <row r="331" spans="1:8" x14ac:dyDescent="0.25">
      <c r="A331" s="170"/>
      <c r="B331" s="152">
        <v>184</v>
      </c>
      <c r="C331" s="170"/>
      <c r="D331" s="285" t="s">
        <v>1868</v>
      </c>
      <c r="E331" s="151" t="s">
        <v>568</v>
      </c>
      <c r="F331" s="154">
        <f>VLOOKUP(E331,IN_08_20!$B$8:$E$635,4,FALSE)</f>
        <v>856.21134403603969</v>
      </c>
      <c r="G331" s="170"/>
      <c r="H331" s="151" t="s">
        <v>3</v>
      </c>
    </row>
    <row r="332" spans="1:8" x14ac:dyDescent="0.25">
      <c r="A332" s="170"/>
      <c r="B332" s="152">
        <v>186</v>
      </c>
      <c r="C332" s="170"/>
      <c r="D332" s="285" t="s">
        <v>1495</v>
      </c>
      <c r="E332" s="151" t="s">
        <v>567</v>
      </c>
      <c r="F332" s="154">
        <f>VLOOKUP(E332,IN_08_20!$B$8:$E$635,4,FALSE)</f>
        <v>769.6191926896139</v>
      </c>
      <c r="G332" s="170"/>
      <c r="H332" s="151" t="s">
        <v>3</v>
      </c>
    </row>
    <row r="333" spans="1:8" x14ac:dyDescent="0.25">
      <c r="A333" s="170"/>
      <c r="B333" s="152">
        <v>519</v>
      </c>
      <c r="C333" s="170"/>
      <c r="D333" s="285" t="s">
        <v>1497</v>
      </c>
      <c r="E333" s="151" t="s">
        <v>566</v>
      </c>
      <c r="F333" s="154">
        <f>VLOOKUP(E333,IN_08_20!$B$8:$E$635,4,FALSE)</f>
        <v>596.95966138819404</v>
      </c>
      <c r="G333" s="170"/>
      <c r="H333" s="151" t="s">
        <v>3</v>
      </c>
    </row>
    <row r="334" spans="1:8" ht="26.25" customHeight="1" x14ac:dyDescent="0.25">
      <c r="A334" s="170"/>
      <c r="B334" s="152">
        <v>187</v>
      </c>
      <c r="C334" s="170"/>
      <c r="D334" s="285" t="s">
        <v>1869</v>
      </c>
      <c r="E334" s="151" t="s">
        <v>565</v>
      </c>
      <c r="F334" s="154">
        <f>VLOOKUP(E334,IN_08_20!$B$8:$E$635,4,FALSE)</f>
        <v>768.45512599935626</v>
      </c>
      <c r="G334" s="170"/>
      <c r="H334" s="151" t="s">
        <v>3</v>
      </c>
    </row>
    <row r="335" spans="1:8" ht="26.25" customHeight="1" x14ac:dyDescent="0.25">
      <c r="A335" s="170"/>
      <c r="B335" s="152">
        <v>520</v>
      </c>
      <c r="C335" s="170"/>
      <c r="D335" s="285" t="s">
        <v>1500</v>
      </c>
      <c r="E335" s="151" t="s">
        <v>564</v>
      </c>
      <c r="F335" s="154">
        <f>VLOOKUP(E335,IN_08_20!$B$8:$E$635,4,FALSE)</f>
        <v>389.85598014409089</v>
      </c>
      <c r="G335" s="170"/>
      <c r="H335" s="151" t="s">
        <v>3</v>
      </c>
    </row>
    <row r="336" spans="1:8" x14ac:dyDescent="0.25">
      <c r="A336" s="170"/>
      <c r="B336" s="152">
        <v>521</v>
      </c>
      <c r="C336" s="170"/>
      <c r="D336" s="285" t="s">
        <v>1927</v>
      </c>
      <c r="E336" s="151" t="s">
        <v>563</v>
      </c>
      <c r="F336" s="154">
        <f>VLOOKUP(E336,IN_08_20!$B$8:$E$635,4,FALSE)</f>
        <v>90.437075391477535</v>
      </c>
      <c r="G336" s="170"/>
      <c r="H336" s="151" t="s">
        <v>4</v>
      </c>
    </row>
    <row r="337" spans="1:8" ht="26.25" customHeight="1" x14ac:dyDescent="0.25">
      <c r="A337" s="170"/>
      <c r="B337" s="152">
        <v>369</v>
      </c>
      <c r="C337" s="170"/>
      <c r="D337" s="285" t="s">
        <v>1928</v>
      </c>
      <c r="E337" s="151" t="s">
        <v>562</v>
      </c>
      <c r="F337" s="154">
        <f>VLOOKUP(E337,IN_08_20!$B$8:$E$635,4,FALSE)</f>
        <v>981.38779884577707</v>
      </c>
      <c r="G337" s="170"/>
      <c r="H337" s="151" t="s">
        <v>3</v>
      </c>
    </row>
    <row r="338" spans="1:8" x14ac:dyDescent="0.25">
      <c r="A338" s="170"/>
      <c r="B338" s="152">
        <v>370</v>
      </c>
      <c r="C338" s="170"/>
      <c r="D338" s="285" t="s">
        <v>1929</v>
      </c>
      <c r="E338" s="151" t="s">
        <v>561</v>
      </c>
      <c r="F338" s="154">
        <f>VLOOKUP(E338,IN_08_20!$B$8:$E$635,4,FALSE)</f>
        <v>1380.8504435756304</v>
      </c>
      <c r="G338" s="170"/>
      <c r="H338" s="151" t="s">
        <v>3</v>
      </c>
    </row>
    <row r="339" spans="1:8" x14ac:dyDescent="0.25">
      <c r="A339" s="170"/>
      <c r="B339" s="152">
        <v>522</v>
      </c>
      <c r="C339" s="170"/>
      <c r="D339" s="285" t="s">
        <v>1510</v>
      </c>
      <c r="E339" s="151" t="s">
        <v>560</v>
      </c>
      <c r="F339" s="154">
        <f>VLOOKUP(E339,IN_08_20!$B$8:$E$635,4,FALSE)</f>
        <v>193.10204048940264</v>
      </c>
      <c r="G339" s="170"/>
      <c r="H339" s="151" t="s">
        <v>4</v>
      </c>
    </row>
    <row r="340" spans="1:8" x14ac:dyDescent="0.25">
      <c r="A340" s="170"/>
      <c r="B340" s="152">
        <v>523</v>
      </c>
      <c r="C340" s="170"/>
      <c r="D340" s="285" t="s">
        <v>1930</v>
      </c>
      <c r="E340" s="151" t="s">
        <v>559</v>
      </c>
      <c r="F340" s="154">
        <f>VLOOKUP(E340,IN_08_20!$B$8:$E$635,4,FALSE)</f>
        <v>2171.9857690445642</v>
      </c>
      <c r="G340" s="170"/>
      <c r="H340" s="151" t="s">
        <v>3</v>
      </c>
    </row>
    <row r="341" spans="1:8" x14ac:dyDescent="0.25">
      <c r="A341" s="170"/>
      <c r="B341" s="152">
        <v>524</v>
      </c>
      <c r="C341" s="170"/>
      <c r="D341" s="285" t="s">
        <v>1931</v>
      </c>
      <c r="E341" s="151" t="s">
        <v>558</v>
      </c>
      <c r="F341" s="154">
        <f>VLOOKUP(E341,IN_08_20!$B$8:$E$635,4,FALSE)</f>
        <v>277.32064287714638</v>
      </c>
      <c r="G341" s="170"/>
      <c r="H341" s="151" t="s">
        <v>4</v>
      </c>
    </row>
    <row r="342" spans="1:8" x14ac:dyDescent="0.25">
      <c r="A342" s="170"/>
      <c r="B342" s="152">
        <v>371</v>
      </c>
      <c r="C342" s="170"/>
      <c r="D342" s="285" t="s">
        <v>1518</v>
      </c>
      <c r="E342" s="151" t="s">
        <v>557</v>
      </c>
      <c r="F342" s="154">
        <f>VLOOKUP(E342,IN_08_20!$B$8:$E$635,4,FALSE)</f>
        <v>1654.1648009130172</v>
      </c>
      <c r="G342" s="170"/>
      <c r="H342" s="151" t="s">
        <v>3</v>
      </c>
    </row>
    <row r="343" spans="1:8" x14ac:dyDescent="0.25">
      <c r="A343" s="170"/>
      <c r="B343" s="152">
        <v>731</v>
      </c>
      <c r="C343" s="170"/>
      <c r="D343" s="285" t="s">
        <v>1519</v>
      </c>
      <c r="E343" s="151" t="s">
        <v>556</v>
      </c>
      <c r="F343" s="154">
        <f>VLOOKUP(E343,IN_08_20!$B$8:$E$635,4,FALSE)</f>
        <v>3760.1534557223599</v>
      </c>
      <c r="G343" s="170"/>
      <c r="H343" s="151" t="s">
        <v>2</v>
      </c>
    </row>
    <row r="344" spans="1:8" x14ac:dyDescent="0.25">
      <c r="A344" s="170"/>
      <c r="B344" s="152">
        <v>732</v>
      </c>
      <c r="C344" s="170"/>
      <c r="D344" s="285" t="s">
        <v>1932</v>
      </c>
      <c r="E344" s="151" t="s">
        <v>555</v>
      </c>
      <c r="F344" s="154">
        <f>VLOOKUP(E344,IN_08_20!$B$8:$E$635,4,FALSE)</f>
        <v>1820.4098131730859</v>
      </c>
      <c r="G344" s="170"/>
      <c r="H344" s="151" t="s">
        <v>2</v>
      </c>
    </row>
    <row r="345" spans="1:8" x14ac:dyDescent="0.25">
      <c r="A345" s="170"/>
      <c r="B345" s="152">
        <v>733</v>
      </c>
      <c r="C345" s="170"/>
      <c r="D345" s="285" t="s">
        <v>1933</v>
      </c>
      <c r="E345" s="151" t="s">
        <v>554</v>
      </c>
      <c r="F345" s="154">
        <f>VLOOKUP(E345,IN_08_20!$B$8:$E$635,4,FALSE)</f>
        <v>223.52434825802598</v>
      </c>
      <c r="G345" s="170"/>
      <c r="H345" s="151" t="s">
        <v>2</v>
      </c>
    </row>
    <row r="346" spans="1:8" x14ac:dyDescent="0.25">
      <c r="A346" s="170"/>
      <c r="B346" s="152">
        <v>734</v>
      </c>
      <c r="C346" s="170"/>
      <c r="D346" s="285" t="s">
        <v>1934</v>
      </c>
      <c r="E346" s="151" t="s">
        <v>553</v>
      </c>
      <c r="F346" s="154">
        <f>VLOOKUP(E346,IN_08_20!$B$8:$E$635,4,FALSE)</f>
        <v>16.244567781141967</v>
      </c>
      <c r="G346" s="170"/>
      <c r="H346" s="151" t="s">
        <v>4</v>
      </c>
    </row>
    <row r="347" spans="1:8" ht="15" customHeight="1" x14ac:dyDescent="0.25">
      <c r="A347" s="153"/>
      <c r="B347" s="306" t="s">
        <v>552</v>
      </c>
      <c r="C347" s="306"/>
      <c r="D347" s="306"/>
      <c r="E347" s="151" t="s">
        <v>7</v>
      </c>
      <c r="F347" s="152" t="s">
        <v>6</v>
      </c>
      <c r="G347" s="153"/>
      <c r="H347" s="151" t="s">
        <v>5</v>
      </c>
    </row>
    <row r="348" spans="1:8" x14ac:dyDescent="0.25">
      <c r="A348" s="170"/>
      <c r="B348" s="152">
        <v>192</v>
      </c>
      <c r="C348" s="170"/>
      <c r="D348" s="285" t="s">
        <v>1513</v>
      </c>
      <c r="E348" s="151" t="s">
        <v>551</v>
      </c>
      <c r="F348" s="154">
        <f>VLOOKUP(E348,IN_08_20!$B$8:$E$635,4,FALSE)</f>
        <v>3574.2914264496512</v>
      </c>
      <c r="G348" s="170"/>
      <c r="H348" s="151" t="s">
        <v>2</v>
      </c>
    </row>
    <row r="349" spans="1:8" x14ac:dyDescent="0.25">
      <c r="A349" s="170"/>
      <c r="B349" s="152">
        <v>193</v>
      </c>
      <c r="C349" s="170"/>
      <c r="D349" s="285" t="s">
        <v>1935</v>
      </c>
      <c r="E349" s="151" t="s">
        <v>550</v>
      </c>
      <c r="F349" s="154">
        <f>VLOOKUP(E349,IN_08_20!$B$8:$E$635,4,FALSE)</f>
        <v>1634.3282223683202</v>
      </c>
      <c r="G349" s="170"/>
      <c r="H349" s="151" t="s">
        <v>2</v>
      </c>
    </row>
    <row r="350" spans="1:8" ht="15" customHeight="1" x14ac:dyDescent="0.25">
      <c r="A350" s="153"/>
      <c r="B350" s="306" t="s">
        <v>549</v>
      </c>
      <c r="C350" s="306"/>
      <c r="D350" s="306"/>
      <c r="E350" s="151" t="s">
        <v>7</v>
      </c>
      <c r="F350" s="152" t="s">
        <v>6</v>
      </c>
      <c r="G350" s="153"/>
      <c r="H350" s="151" t="s">
        <v>5</v>
      </c>
    </row>
    <row r="351" spans="1:8" x14ac:dyDescent="0.25">
      <c r="A351" s="170"/>
      <c r="B351" s="152">
        <v>185</v>
      </c>
      <c r="C351" s="170"/>
      <c r="D351" s="285" t="s">
        <v>1494</v>
      </c>
      <c r="E351" s="151" t="s">
        <v>548</v>
      </c>
      <c r="F351" s="154">
        <f>VLOOKUP(E351,IN_08_20!$B$8:$E$635,4,FALSE)</f>
        <v>177.39584859947084</v>
      </c>
      <c r="G351" s="170"/>
      <c r="H351" s="151" t="s">
        <v>4</v>
      </c>
    </row>
    <row r="352" spans="1:8" x14ac:dyDescent="0.25">
      <c r="A352" s="170"/>
      <c r="B352" s="152">
        <v>189</v>
      </c>
      <c r="C352" s="170"/>
      <c r="D352" s="285" t="s">
        <v>1936</v>
      </c>
      <c r="E352" s="151" t="s">
        <v>547</v>
      </c>
      <c r="F352" s="154">
        <f>VLOOKUP(E352,IN_08_20!$B$8:$E$635,4,FALSE)</f>
        <v>402.0306618286624</v>
      </c>
      <c r="G352" s="170"/>
      <c r="H352" s="151" t="s">
        <v>4</v>
      </c>
    </row>
    <row r="353" spans="1:8" x14ac:dyDescent="0.25">
      <c r="A353" s="170"/>
      <c r="B353" s="152">
        <v>191</v>
      </c>
      <c r="C353" s="170"/>
      <c r="D353" s="285" t="s">
        <v>1937</v>
      </c>
      <c r="E353" s="151" t="s">
        <v>546</v>
      </c>
      <c r="F353" s="154">
        <f>VLOOKUP(E353,IN_08_20!$B$8:$E$635,4,FALSE)</f>
        <v>140.08930450880391</v>
      </c>
      <c r="G353" s="170"/>
      <c r="H353" s="151" t="s">
        <v>4</v>
      </c>
    </row>
    <row r="354" spans="1:8" ht="26.25" customHeight="1" x14ac:dyDescent="0.25">
      <c r="A354" s="153"/>
      <c r="B354" s="306" t="s">
        <v>545</v>
      </c>
      <c r="C354" s="306"/>
      <c r="D354" s="306"/>
      <c r="E354" s="151" t="s">
        <v>7</v>
      </c>
      <c r="F354" s="152" t="s">
        <v>6</v>
      </c>
      <c r="G354" s="153"/>
      <c r="H354" s="151" t="s">
        <v>5</v>
      </c>
    </row>
    <row r="355" spans="1:8" x14ac:dyDescent="0.25">
      <c r="A355" s="170"/>
      <c r="B355" s="152">
        <v>196</v>
      </c>
      <c r="C355" s="170"/>
      <c r="D355" s="285" t="s">
        <v>1938</v>
      </c>
      <c r="E355" s="151" t="s">
        <v>544</v>
      </c>
      <c r="F355" s="154">
        <f>VLOOKUP(E355,IN_08_20!$B$8:$E$635,4,FALSE)</f>
        <v>60497.087999183714</v>
      </c>
      <c r="G355" s="170"/>
      <c r="H355" s="151" t="s">
        <v>2</v>
      </c>
    </row>
    <row r="356" spans="1:8" ht="15" customHeight="1" x14ac:dyDescent="0.25">
      <c r="A356" s="153"/>
      <c r="B356" s="306" t="s">
        <v>543</v>
      </c>
      <c r="C356" s="306"/>
      <c r="D356" s="306"/>
      <c r="E356" s="151" t="s">
        <v>7</v>
      </c>
      <c r="F356" s="152" t="s">
        <v>6</v>
      </c>
      <c r="G356" s="153"/>
      <c r="H356" s="151" t="s">
        <v>5</v>
      </c>
    </row>
    <row r="357" spans="1:8" ht="26.25" customHeight="1" x14ac:dyDescent="0.25">
      <c r="A357" s="170"/>
      <c r="B357" s="152">
        <v>194</v>
      </c>
      <c r="C357" s="170"/>
      <c r="D357" s="285" t="s">
        <v>1515</v>
      </c>
      <c r="E357" s="151" t="s">
        <v>542</v>
      </c>
      <c r="F357" s="154">
        <f>VLOOKUP(E357,IN_08_20!$B$8:$E$635,4,FALSE)</f>
        <v>72.850323167567609</v>
      </c>
      <c r="G357" s="170"/>
      <c r="H357" s="151" t="s">
        <v>2</v>
      </c>
    </row>
    <row r="358" spans="1:8" x14ac:dyDescent="0.25">
      <c r="A358" s="170"/>
      <c r="B358" s="152">
        <v>195</v>
      </c>
      <c r="C358" s="170"/>
      <c r="D358" s="285" t="s">
        <v>1516</v>
      </c>
      <c r="E358" s="151" t="s">
        <v>541</v>
      </c>
      <c r="F358" s="154">
        <f>VLOOKUP(E358,IN_08_20!$B$8:$E$635,4,FALSE)</f>
        <v>62.41038833871476</v>
      </c>
      <c r="G358" s="170"/>
      <c r="H358" s="151" t="s">
        <v>2</v>
      </c>
    </row>
    <row r="359" spans="1:8" ht="18" customHeight="1" x14ac:dyDescent="0.25">
      <c r="A359" s="307" t="s">
        <v>540</v>
      </c>
      <c r="B359" s="307"/>
      <c r="C359" s="307"/>
      <c r="D359" s="307"/>
      <c r="E359" s="306"/>
      <c r="F359" s="306"/>
      <c r="G359" s="306"/>
      <c r="H359" s="306"/>
    </row>
    <row r="360" spans="1:8" ht="15" customHeight="1" x14ac:dyDescent="0.25">
      <c r="A360" s="153"/>
      <c r="B360" s="306" t="s">
        <v>539</v>
      </c>
      <c r="C360" s="306"/>
      <c r="D360" s="306"/>
      <c r="E360" s="151" t="s">
        <v>7</v>
      </c>
      <c r="F360" s="152" t="s">
        <v>6</v>
      </c>
      <c r="G360" s="153"/>
      <c r="H360" s="151" t="s">
        <v>5</v>
      </c>
    </row>
    <row r="361" spans="1:8" ht="26.25" customHeight="1" x14ac:dyDescent="0.25">
      <c r="A361" s="170"/>
      <c r="B361" s="152">
        <v>207</v>
      </c>
      <c r="C361" s="170"/>
      <c r="D361" s="285" t="s">
        <v>1532</v>
      </c>
      <c r="E361" s="151" t="s">
        <v>538</v>
      </c>
      <c r="F361" s="154">
        <f>VLOOKUP(E361,IN_08_20!$B$8:$E$635,4,FALSE)</f>
        <v>174792.23631470485</v>
      </c>
      <c r="G361" s="170"/>
      <c r="H361" s="151" t="s">
        <v>2</v>
      </c>
    </row>
    <row r="362" spans="1:8" ht="15" customHeight="1" x14ac:dyDescent="0.25">
      <c r="A362" s="153"/>
      <c r="B362" s="306" t="s">
        <v>537</v>
      </c>
      <c r="C362" s="306"/>
      <c r="D362" s="306"/>
      <c r="E362" s="151" t="s">
        <v>7</v>
      </c>
      <c r="F362" s="152" t="s">
        <v>6</v>
      </c>
      <c r="G362" s="153"/>
      <c r="H362" s="151" t="s">
        <v>5</v>
      </c>
    </row>
    <row r="363" spans="1:8" ht="26.25" customHeight="1" x14ac:dyDescent="0.25">
      <c r="A363" s="170"/>
      <c r="B363" s="152">
        <v>208</v>
      </c>
      <c r="C363" s="170"/>
      <c r="D363" s="285" t="s">
        <v>1533</v>
      </c>
      <c r="E363" s="151" t="s">
        <v>536</v>
      </c>
      <c r="F363" s="154">
        <f>VLOOKUP(E363,IN_08_20!$B$8:$E$635,4,FALSE)</f>
        <v>23457.28889564058</v>
      </c>
      <c r="G363" s="170"/>
      <c r="H363" s="151" t="s">
        <v>2</v>
      </c>
    </row>
    <row r="364" spans="1:8" ht="25.5" x14ac:dyDescent="0.25">
      <c r="A364" s="170"/>
      <c r="B364" s="152">
        <v>910</v>
      </c>
      <c r="C364" s="170"/>
      <c r="D364" s="285" t="s">
        <v>1536</v>
      </c>
      <c r="E364" s="151" t="s">
        <v>535</v>
      </c>
      <c r="F364" s="154">
        <f>VLOOKUP(E364,IN_08_20!$B$8:$E$635,4,FALSE)</f>
        <v>177578.34001979488</v>
      </c>
      <c r="G364" s="170"/>
      <c r="H364" s="151" t="s">
        <v>2</v>
      </c>
    </row>
    <row r="365" spans="1:8" x14ac:dyDescent="0.25">
      <c r="A365" s="170"/>
      <c r="B365" s="152">
        <v>911</v>
      </c>
      <c r="C365" s="170"/>
      <c r="D365" s="285" t="s">
        <v>1537</v>
      </c>
      <c r="E365" s="151" t="s">
        <v>534</v>
      </c>
      <c r="F365" s="154">
        <f>VLOOKUP(E365,IN_08_20!$B$8:$E$635,4,FALSE)</f>
        <v>155269.88376174244</v>
      </c>
      <c r="G365" s="170"/>
      <c r="H365" s="151" t="s">
        <v>2</v>
      </c>
    </row>
    <row r="366" spans="1:8" ht="26.25" customHeight="1" x14ac:dyDescent="0.25">
      <c r="A366" s="170"/>
      <c r="B366" s="152">
        <v>1218</v>
      </c>
      <c r="C366" s="170"/>
      <c r="D366" s="285" t="s">
        <v>1538</v>
      </c>
      <c r="E366" s="151" t="s">
        <v>533</v>
      </c>
      <c r="F366" s="154">
        <f>VLOOKUP(E366,IN_08_20!$B$8:$E$635,4,FALSE)</f>
        <v>194816.777233548</v>
      </c>
      <c r="G366" s="170"/>
      <c r="H366" s="151" t="s">
        <v>2</v>
      </c>
    </row>
    <row r="367" spans="1:8" ht="26.25" customHeight="1" x14ac:dyDescent="0.25">
      <c r="A367" s="170"/>
      <c r="B367" s="152">
        <v>826</v>
      </c>
      <c r="C367" s="170"/>
      <c r="D367" s="285" t="s">
        <v>1540</v>
      </c>
      <c r="E367" s="151" t="s">
        <v>532</v>
      </c>
      <c r="F367" s="154">
        <f>VLOOKUP(E367,IN_08_20!$B$8:$E$635,4,FALSE)</f>
        <v>16535.875555634917</v>
      </c>
      <c r="G367" s="170"/>
      <c r="H367" s="151" t="s">
        <v>2</v>
      </c>
    </row>
    <row r="368" spans="1:8" ht="15" customHeight="1" x14ac:dyDescent="0.25">
      <c r="A368" s="153"/>
      <c r="B368" s="306" t="s">
        <v>531</v>
      </c>
      <c r="C368" s="306"/>
      <c r="D368" s="306"/>
      <c r="E368" s="151" t="s">
        <v>7</v>
      </c>
      <c r="F368" s="152" t="s">
        <v>6</v>
      </c>
      <c r="G368" s="153"/>
      <c r="H368" s="151" t="s">
        <v>5</v>
      </c>
    </row>
    <row r="369" spans="1:8" ht="26.25" customHeight="1" x14ac:dyDescent="0.25">
      <c r="A369" s="170"/>
      <c r="B369" s="152">
        <v>209</v>
      </c>
      <c r="C369" s="170"/>
      <c r="D369" s="285" t="s">
        <v>1534</v>
      </c>
      <c r="E369" s="151" t="s">
        <v>530</v>
      </c>
      <c r="F369" s="154">
        <f>VLOOKUP(E369,IN_08_20!$B$8:$E$635,4,FALSE)</f>
        <v>2082.9727874072828</v>
      </c>
      <c r="G369" s="170"/>
      <c r="H369" s="151" t="s">
        <v>4</v>
      </c>
    </row>
    <row r="370" spans="1:8" ht="15" customHeight="1" x14ac:dyDescent="0.25">
      <c r="A370" s="153"/>
      <c r="B370" s="306" t="s">
        <v>529</v>
      </c>
      <c r="C370" s="306"/>
      <c r="D370" s="306"/>
      <c r="E370" s="151" t="s">
        <v>7</v>
      </c>
      <c r="F370" s="152" t="s">
        <v>6</v>
      </c>
      <c r="G370" s="153"/>
      <c r="H370" s="151" t="s">
        <v>5</v>
      </c>
    </row>
    <row r="371" spans="1:8" x14ac:dyDescent="0.25">
      <c r="A371" s="170"/>
      <c r="B371" s="152">
        <v>210</v>
      </c>
      <c r="C371" s="170"/>
      <c r="D371" s="285" t="s">
        <v>1535</v>
      </c>
      <c r="E371" s="151" t="s">
        <v>528</v>
      </c>
      <c r="F371" s="154">
        <f>VLOOKUP(E371,IN_08_20!$B$8:$E$635,4,FALSE)</f>
        <v>4215.0785945156777</v>
      </c>
      <c r="G371" s="170"/>
      <c r="H371" s="151" t="s">
        <v>4</v>
      </c>
    </row>
    <row r="372" spans="1:8" x14ac:dyDescent="0.25">
      <c r="A372" s="170"/>
      <c r="B372" s="152">
        <v>1292</v>
      </c>
      <c r="C372" s="170"/>
      <c r="D372" s="285" t="s">
        <v>1498</v>
      </c>
      <c r="E372" s="151" t="s">
        <v>527</v>
      </c>
      <c r="F372" s="154">
        <f>VLOOKUP(E372,IN_08_20!$B$8:$E$635,4,FALSE)</f>
        <v>57576.496326328925</v>
      </c>
      <c r="G372" s="170"/>
      <c r="H372" s="151" t="s">
        <v>4</v>
      </c>
    </row>
    <row r="373" spans="1:8" x14ac:dyDescent="0.25">
      <c r="A373" s="170"/>
      <c r="B373" s="152">
        <v>1293</v>
      </c>
      <c r="C373" s="170"/>
      <c r="D373" s="285" t="s">
        <v>1539</v>
      </c>
      <c r="E373" s="151" t="s">
        <v>526</v>
      </c>
      <c r="F373" s="154">
        <f>VLOOKUP(E373,IN_08_20!$B$8:$E$635,4,FALSE)</f>
        <v>79584.141234552735</v>
      </c>
      <c r="G373" s="170"/>
      <c r="H373" s="151" t="s">
        <v>4</v>
      </c>
    </row>
    <row r="374" spans="1:8" x14ac:dyDescent="0.25">
      <c r="A374" s="170"/>
      <c r="B374" s="152">
        <v>1294</v>
      </c>
      <c r="C374" s="170"/>
      <c r="D374" s="285" t="s">
        <v>1499</v>
      </c>
      <c r="E374" s="151" t="s">
        <v>525</v>
      </c>
      <c r="F374" s="154">
        <f>VLOOKUP(E374,IN_08_20!$B$8:$E$635,4,FALSE)</f>
        <v>78973.837021403146</v>
      </c>
      <c r="G374" s="170"/>
      <c r="H374" s="151" t="s">
        <v>4</v>
      </c>
    </row>
    <row r="375" spans="1:8" ht="26.25" customHeight="1" x14ac:dyDescent="0.25">
      <c r="A375" s="153"/>
      <c r="B375" s="306" t="s">
        <v>524</v>
      </c>
      <c r="C375" s="306"/>
      <c r="D375" s="306"/>
      <c r="E375" s="151" t="s">
        <v>7</v>
      </c>
      <c r="F375" s="152" t="s">
        <v>6</v>
      </c>
      <c r="G375" s="153"/>
      <c r="H375" s="151" t="s">
        <v>5</v>
      </c>
    </row>
    <row r="376" spans="1:8" x14ac:dyDescent="0.25">
      <c r="A376" s="170"/>
      <c r="B376" s="152">
        <v>205</v>
      </c>
      <c r="C376" s="170"/>
      <c r="D376" s="285" t="s">
        <v>1939</v>
      </c>
      <c r="E376" s="151" t="s">
        <v>523</v>
      </c>
      <c r="F376" s="154">
        <f>VLOOKUP(E376,IN_08_20!$B$8:$E$635,4,FALSE)</f>
        <v>207258.69781755106</v>
      </c>
      <c r="G376" s="170"/>
      <c r="H376" s="151" t="s">
        <v>2</v>
      </c>
    </row>
    <row r="377" spans="1:8" ht="26.25" customHeight="1" x14ac:dyDescent="0.25">
      <c r="A377" s="153"/>
      <c r="B377" s="306" t="s">
        <v>522</v>
      </c>
      <c r="C377" s="306"/>
      <c r="D377" s="306"/>
      <c r="E377" s="151" t="s">
        <v>7</v>
      </c>
      <c r="F377" s="152" t="s">
        <v>6</v>
      </c>
      <c r="G377" s="153"/>
      <c r="H377" s="151" t="s">
        <v>5</v>
      </c>
    </row>
    <row r="378" spans="1:8" x14ac:dyDescent="0.25">
      <c r="A378" s="170"/>
      <c r="B378" s="152">
        <v>206</v>
      </c>
      <c r="C378" s="170"/>
      <c r="D378" s="285" t="s">
        <v>1940</v>
      </c>
      <c r="E378" s="151" t="s">
        <v>521</v>
      </c>
      <c r="F378" s="154">
        <f>VLOOKUP(E378,IN_08_20!$B$8:$E$635,4,FALSE)</f>
        <v>198077.98480398848</v>
      </c>
      <c r="G378" s="170"/>
      <c r="H378" s="151" t="s">
        <v>2</v>
      </c>
    </row>
    <row r="379" spans="1:8" ht="18" customHeight="1" x14ac:dyDescent="0.25">
      <c r="A379" s="307" t="s">
        <v>520</v>
      </c>
      <c r="B379" s="307"/>
      <c r="C379" s="307"/>
      <c r="D379" s="307"/>
      <c r="E379" s="306"/>
      <c r="F379" s="306"/>
      <c r="G379" s="306"/>
      <c r="H379" s="306"/>
    </row>
    <row r="380" spans="1:8" ht="15" customHeight="1" x14ac:dyDescent="0.25">
      <c r="A380" s="153"/>
      <c r="B380" s="306" t="s">
        <v>519</v>
      </c>
      <c r="C380" s="306"/>
      <c r="D380" s="306"/>
      <c r="E380" s="151" t="s">
        <v>7</v>
      </c>
      <c r="F380" s="152" t="s">
        <v>6</v>
      </c>
      <c r="G380" s="153"/>
      <c r="H380" s="151" t="s">
        <v>5</v>
      </c>
    </row>
    <row r="381" spans="1:8" ht="26.25" customHeight="1" x14ac:dyDescent="0.25">
      <c r="A381" s="170"/>
      <c r="B381" s="152">
        <v>525</v>
      </c>
      <c r="C381" s="170"/>
      <c r="D381" s="285" t="s">
        <v>1941</v>
      </c>
      <c r="E381" s="151" t="s">
        <v>518</v>
      </c>
      <c r="F381" s="154">
        <f>VLOOKUP(E381,IN_08_20!$B$8:$E$635,4,FALSE)</f>
        <v>123.29838847782284</v>
      </c>
      <c r="G381" s="170"/>
      <c r="H381" s="151" t="s">
        <v>119</v>
      </c>
    </row>
    <row r="382" spans="1:8" x14ac:dyDescent="0.25">
      <c r="A382" s="170"/>
      <c r="B382" s="152">
        <v>211</v>
      </c>
      <c r="C382" s="170"/>
      <c r="D382" s="285" t="s">
        <v>1541</v>
      </c>
      <c r="E382" s="151" t="s">
        <v>517</v>
      </c>
      <c r="F382" s="154">
        <f>VLOOKUP(E382,IN_08_20!$B$8:$E$635,4,FALSE)</f>
        <v>210.07207191479287</v>
      </c>
      <c r="G382" s="170"/>
      <c r="H382" s="151" t="s">
        <v>119</v>
      </c>
    </row>
    <row r="383" spans="1:8" ht="26.25" customHeight="1" x14ac:dyDescent="0.25">
      <c r="A383" s="170"/>
      <c r="B383" s="152">
        <v>526</v>
      </c>
      <c r="C383" s="170"/>
      <c r="D383" s="285" t="s">
        <v>1542</v>
      </c>
      <c r="E383" s="151" t="s">
        <v>516</v>
      </c>
      <c r="F383" s="154">
        <f>VLOOKUP(E383,IN_08_20!$B$8:$E$635,4,FALSE)</f>
        <v>1495.994953301999</v>
      </c>
      <c r="G383" s="170"/>
      <c r="H383" s="151" t="s">
        <v>119</v>
      </c>
    </row>
    <row r="384" spans="1:8" x14ac:dyDescent="0.25">
      <c r="A384" s="170"/>
      <c r="B384" s="152">
        <v>222</v>
      </c>
      <c r="C384" s="170"/>
      <c r="D384" s="285" t="s">
        <v>1557</v>
      </c>
      <c r="E384" s="151" t="s">
        <v>515</v>
      </c>
      <c r="F384" s="154">
        <f>VLOOKUP(E384,IN_08_20!$B$8:$E$635,4,FALSE)</f>
        <v>172.31167335863333</v>
      </c>
      <c r="G384" s="170"/>
      <c r="H384" s="151" t="s">
        <v>119</v>
      </c>
    </row>
    <row r="385" spans="1:8" ht="26.25" customHeight="1" x14ac:dyDescent="0.25">
      <c r="A385" s="170"/>
      <c r="B385" s="152">
        <v>532</v>
      </c>
      <c r="C385" s="170"/>
      <c r="D385" s="285" t="s">
        <v>1558</v>
      </c>
      <c r="E385" s="151" t="s">
        <v>514</v>
      </c>
      <c r="F385" s="154">
        <f>VLOOKUP(E385,IN_08_20!$B$8:$E$635,4,FALSE)</f>
        <v>39.438514266135364</v>
      </c>
      <c r="G385" s="170"/>
      <c r="H385" s="151" t="s">
        <v>2</v>
      </c>
    </row>
    <row r="386" spans="1:8" ht="26.25" customHeight="1" x14ac:dyDescent="0.25">
      <c r="A386" s="170"/>
      <c r="B386" s="152">
        <v>717</v>
      </c>
      <c r="C386" s="170"/>
      <c r="D386" s="285" t="s">
        <v>1560</v>
      </c>
      <c r="E386" s="151" t="s">
        <v>513</v>
      </c>
      <c r="F386" s="154">
        <f>VLOOKUP(E386,IN_08_20!$B$8:$E$635,4,FALSE)</f>
        <v>98.204895401003455</v>
      </c>
      <c r="G386" s="170"/>
      <c r="H386" s="151" t="s">
        <v>2</v>
      </c>
    </row>
    <row r="387" spans="1:8" x14ac:dyDescent="0.25">
      <c r="A387" s="170"/>
      <c r="B387" s="152">
        <v>720</v>
      </c>
      <c r="C387" s="170"/>
      <c r="D387" s="285" t="s">
        <v>1561</v>
      </c>
      <c r="E387" s="151" t="s">
        <v>512</v>
      </c>
      <c r="F387" s="154">
        <f>VLOOKUP(E387,IN_08_20!$B$8:$E$635,4,FALSE)</f>
        <v>139.13382111932594</v>
      </c>
      <c r="G387" s="170"/>
      <c r="H387" s="151" t="s">
        <v>2</v>
      </c>
    </row>
    <row r="388" spans="1:8" x14ac:dyDescent="0.25">
      <c r="A388" s="170"/>
      <c r="B388" s="152">
        <v>721</v>
      </c>
      <c r="C388" s="170"/>
      <c r="D388" s="285" t="s">
        <v>1942</v>
      </c>
      <c r="E388" s="151" t="s">
        <v>511</v>
      </c>
      <c r="F388" s="154">
        <f>VLOOKUP(E388,IN_08_20!$B$8:$E$635,4,FALSE)</f>
        <v>173.42714130321659</v>
      </c>
      <c r="G388" s="170"/>
      <c r="H388" s="151" t="s">
        <v>2</v>
      </c>
    </row>
    <row r="389" spans="1:8" x14ac:dyDescent="0.25">
      <c r="A389" s="170"/>
      <c r="B389" s="152"/>
      <c r="C389" s="170"/>
      <c r="D389" s="285"/>
      <c r="E389" s="151"/>
      <c r="F389" s="154"/>
      <c r="G389" s="170"/>
      <c r="H389" s="151"/>
    </row>
    <row r="390" spans="1:8" x14ac:dyDescent="0.25">
      <c r="A390" s="170"/>
      <c r="B390" s="152"/>
      <c r="C390" s="170"/>
      <c r="D390" s="285"/>
      <c r="E390" s="151"/>
      <c r="F390" s="154"/>
      <c r="G390" s="170"/>
      <c r="H390" s="151"/>
    </row>
    <row r="391" spans="1:8" ht="15" customHeight="1" x14ac:dyDescent="0.25">
      <c r="A391" s="153"/>
      <c r="B391" s="306" t="s">
        <v>510</v>
      </c>
      <c r="C391" s="306"/>
      <c r="D391" s="306"/>
      <c r="E391" s="151" t="s">
        <v>7</v>
      </c>
      <c r="F391" s="152" t="s">
        <v>6</v>
      </c>
      <c r="G391" s="153"/>
      <c r="H391" s="151" t="s">
        <v>5</v>
      </c>
    </row>
    <row r="392" spans="1:8" x14ac:dyDescent="0.25">
      <c r="A392" s="170"/>
      <c r="B392" s="152">
        <v>212</v>
      </c>
      <c r="C392" s="170"/>
      <c r="D392" s="285" t="s">
        <v>1943</v>
      </c>
      <c r="E392" s="151" t="s">
        <v>509</v>
      </c>
      <c r="F392" s="154">
        <f>VLOOKUP(E392,IN_08_20!$B$8:$E$635,4,FALSE)</f>
        <v>2824.3294424874789</v>
      </c>
      <c r="G392" s="170"/>
      <c r="H392" s="151" t="s">
        <v>2</v>
      </c>
    </row>
    <row r="393" spans="1:8" x14ac:dyDescent="0.25">
      <c r="A393" s="170"/>
      <c r="B393" s="152">
        <v>527</v>
      </c>
      <c r="C393" s="170"/>
      <c r="D393" s="285" t="s">
        <v>1944</v>
      </c>
      <c r="E393" s="151" t="s">
        <v>508</v>
      </c>
      <c r="F393" s="154">
        <f>VLOOKUP(E393,IN_08_20!$B$8:$E$635,4,FALSE)</f>
        <v>751.67831493381618</v>
      </c>
      <c r="G393" s="170"/>
      <c r="H393" s="151" t="s">
        <v>119</v>
      </c>
    </row>
    <row r="394" spans="1:8" ht="15" customHeight="1" x14ac:dyDescent="0.25">
      <c r="A394" s="153"/>
      <c r="B394" s="306" t="s">
        <v>507</v>
      </c>
      <c r="C394" s="306"/>
      <c r="D394" s="306"/>
      <c r="E394" s="151" t="s">
        <v>7</v>
      </c>
      <c r="F394" s="152" t="s">
        <v>6</v>
      </c>
      <c r="G394" s="153"/>
      <c r="H394" s="151" t="s">
        <v>5</v>
      </c>
    </row>
    <row r="395" spans="1:8" x14ac:dyDescent="0.25">
      <c r="A395" s="170"/>
      <c r="B395" s="152">
        <v>219</v>
      </c>
      <c r="C395" s="170"/>
      <c r="D395" s="285" t="s">
        <v>1554</v>
      </c>
      <c r="E395" s="151" t="s">
        <v>506</v>
      </c>
      <c r="F395" s="154">
        <f>VLOOKUP(E395,IN_08_20!$B$8:$E$635,4,FALSE)</f>
        <v>890.44634282902473</v>
      </c>
      <c r="G395" s="170"/>
      <c r="H395" s="151" t="s">
        <v>119</v>
      </c>
    </row>
    <row r="396" spans="1:8" ht="15" customHeight="1" x14ac:dyDescent="0.25">
      <c r="A396" s="153"/>
      <c r="B396" s="306" t="s">
        <v>505</v>
      </c>
      <c r="C396" s="306"/>
      <c r="D396" s="306"/>
      <c r="E396" s="151" t="s">
        <v>7</v>
      </c>
      <c r="F396" s="152" t="s">
        <v>6</v>
      </c>
      <c r="G396" s="153"/>
      <c r="H396" s="151" t="s">
        <v>5</v>
      </c>
    </row>
    <row r="397" spans="1:8" x14ac:dyDescent="0.25">
      <c r="A397" s="170"/>
      <c r="B397" s="152">
        <v>217</v>
      </c>
      <c r="C397" s="170"/>
      <c r="D397" s="285" t="s">
        <v>1552</v>
      </c>
      <c r="E397" s="151" t="s">
        <v>504</v>
      </c>
      <c r="F397" s="154">
        <f>VLOOKUP(E397,IN_08_20!$B$8:$E$635,4,FALSE)</f>
        <v>434.59720909992541</v>
      </c>
      <c r="G397" s="170"/>
      <c r="H397" s="151" t="s">
        <v>119</v>
      </c>
    </row>
    <row r="398" spans="1:8" ht="26.25" customHeight="1" x14ac:dyDescent="0.25">
      <c r="A398" s="153"/>
      <c r="B398" s="306" t="s">
        <v>503</v>
      </c>
      <c r="C398" s="306"/>
      <c r="D398" s="306"/>
      <c r="E398" s="151" t="s">
        <v>7</v>
      </c>
      <c r="F398" s="152" t="s">
        <v>6</v>
      </c>
      <c r="G398" s="153"/>
      <c r="H398" s="151" t="s">
        <v>5</v>
      </c>
    </row>
    <row r="399" spans="1:8" x14ac:dyDescent="0.25">
      <c r="A399" s="170"/>
      <c r="B399" s="152">
        <v>213</v>
      </c>
      <c r="C399" s="170"/>
      <c r="D399" s="285" t="s">
        <v>1545</v>
      </c>
      <c r="E399" s="151" t="s">
        <v>502</v>
      </c>
      <c r="F399" s="154">
        <f>VLOOKUP(E399,IN_08_20!$B$8:$E$635,4,FALSE)</f>
        <v>4576.616339523157</v>
      </c>
      <c r="G399" s="170"/>
      <c r="H399" s="151" t="s">
        <v>2</v>
      </c>
    </row>
    <row r="400" spans="1:8" x14ac:dyDescent="0.25">
      <c r="A400" s="170"/>
      <c r="B400" s="152">
        <v>528</v>
      </c>
      <c r="C400" s="170"/>
      <c r="D400" s="285" t="s">
        <v>1546</v>
      </c>
      <c r="E400" s="151" t="s">
        <v>501</v>
      </c>
      <c r="F400" s="154">
        <f>VLOOKUP(E400,IN_08_20!$B$8:$E$635,4,FALSE)</f>
        <v>4322.890532387969</v>
      </c>
      <c r="G400" s="170"/>
      <c r="H400" s="151" t="s">
        <v>2</v>
      </c>
    </row>
    <row r="401" spans="1:8" ht="26.25" customHeight="1" x14ac:dyDescent="0.25">
      <c r="A401" s="153"/>
      <c r="B401" s="306" t="s">
        <v>500</v>
      </c>
      <c r="C401" s="306"/>
      <c r="D401" s="306"/>
      <c r="E401" s="151" t="s">
        <v>7</v>
      </c>
      <c r="F401" s="152" t="s">
        <v>6</v>
      </c>
      <c r="G401" s="153"/>
      <c r="H401" s="151" t="s">
        <v>5</v>
      </c>
    </row>
    <row r="402" spans="1:8" x14ac:dyDescent="0.25">
      <c r="A402" s="170"/>
      <c r="B402" s="152">
        <v>220</v>
      </c>
      <c r="C402" s="170"/>
      <c r="D402" s="285" t="s">
        <v>1555</v>
      </c>
      <c r="E402" s="151" t="s">
        <v>499</v>
      </c>
      <c r="F402" s="154">
        <f>VLOOKUP(E402,IN_08_20!$B$8:$E$635,4,FALSE)</f>
        <v>448.96617687151343</v>
      </c>
      <c r="G402" s="170"/>
      <c r="H402" s="151" t="s">
        <v>119</v>
      </c>
    </row>
    <row r="403" spans="1:8" ht="26.25" customHeight="1" x14ac:dyDescent="0.25">
      <c r="A403" s="153"/>
      <c r="B403" s="306" t="s">
        <v>498</v>
      </c>
      <c r="C403" s="306"/>
      <c r="D403" s="306"/>
      <c r="E403" s="151" t="s">
        <v>7</v>
      </c>
      <c r="F403" s="152" t="s">
        <v>6</v>
      </c>
      <c r="G403" s="153"/>
      <c r="H403" s="151" t="s">
        <v>5</v>
      </c>
    </row>
    <row r="404" spans="1:8" x14ac:dyDescent="0.25">
      <c r="A404" s="170"/>
      <c r="B404" s="152">
        <v>529</v>
      </c>
      <c r="C404" s="170"/>
      <c r="D404" s="285" t="s">
        <v>1547</v>
      </c>
      <c r="E404" s="151" t="s">
        <v>497</v>
      </c>
      <c r="F404" s="154">
        <f>VLOOKUP(E404,IN_08_20!$B$8:$E$635,4,FALSE)</f>
        <v>839.42442478316116</v>
      </c>
      <c r="G404" s="170"/>
      <c r="H404" s="151" t="s">
        <v>119</v>
      </c>
    </row>
    <row r="405" spans="1:8" ht="26.25" customHeight="1" x14ac:dyDescent="0.25">
      <c r="A405" s="170"/>
      <c r="B405" s="152">
        <v>530</v>
      </c>
      <c r="C405" s="170"/>
      <c r="D405" s="285" t="s">
        <v>1548</v>
      </c>
      <c r="E405" s="151" t="s">
        <v>496</v>
      </c>
      <c r="F405" s="154">
        <f>VLOOKUP(E405,IN_08_20!$B$8:$E$635,4,FALSE)</f>
        <v>1038.1624922903654</v>
      </c>
      <c r="G405" s="170"/>
      <c r="H405" s="151" t="s">
        <v>119</v>
      </c>
    </row>
    <row r="406" spans="1:8" x14ac:dyDescent="0.25">
      <c r="A406" s="170"/>
      <c r="B406" s="152">
        <v>214</v>
      </c>
      <c r="C406" s="170"/>
      <c r="D406" s="285" t="s">
        <v>1549</v>
      </c>
      <c r="E406" s="151" t="s">
        <v>495</v>
      </c>
      <c r="F406" s="154">
        <f>VLOOKUP(E406,IN_08_20!$B$8:$E$635,4,FALSE)</f>
        <v>176.90718063109992</v>
      </c>
      <c r="G406" s="170"/>
      <c r="H406" s="151" t="s">
        <v>2</v>
      </c>
    </row>
    <row r="407" spans="1:8" x14ac:dyDescent="0.25">
      <c r="A407" s="170"/>
      <c r="B407" s="152">
        <v>531</v>
      </c>
      <c r="C407" s="170"/>
      <c r="D407" s="285" t="s">
        <v>1550</v>
      </c>
      <c r="E407" s="151" t="s">
        <v>494</v>
      </c>
      <c r="F407" s="154">
        <f>VLOOKUP(E407,IN_08_20!$B$8:$E$635,4,FALSE)</f>
        <v>930.49828344611376</v>
      </c>
      <c r="G407" s="170"/>
      <c r="H407" s="151" t="s">
        <v>119</v>
      </c>
    </row>
    <row r="408" spans="1:8" ht="26.25" customHeight="1" x14ac:dyDescent="0.25">
      <c r="A408" s="170"/>
      <c r="B408" s="152">
        <v>215</v>
      </c>
      <c r="C408" s="170"/>
      <c r="D408" s="285" t="s">
        <v>1761</v>
      </c>
      <c r="E408" s="151" t="s">
        <v>493</v>
      </c>
      <c r="F408" s="154">
        <f>VLOOKUP(E408,IN_08_20!$B$8:$E$635,4,FALSE)</f>
        <v>7926.148959260483</v>
      </c>
      <c r="G408" s="170"/>
      <c r="H408" s="151" t="s">
        <v>2</v>
      </c>
    </row>
    <row r="409" spans="1:8" x14ac:dyDescent="0.25">
      <c r="A409" s="170"/>
      <c r="B409" s="152">
        <v>216</v>
      </c>
      <c r="C409" s="170"/>
      <c r="D409" s="285" t="s">
        <v>1551</v>
      </c>
      <c r="E409" s="151" t="s">
        <v>492</v>
      </c>
      <c r="F409" s="154">
        <f>VLOOKUP(E409,IN_08_20!$B$8:$E$635,4,FALSE)</f>
        <v>177.12582770994166</v>
      </c>
      <c r="G409" s="170"/>
      <c r="H409" s="151" t="s">
        <v>119</v>
      </c>
    </row>
    <row r="410" spans="1:8" ht="26.25" customHeight="1" x14ac:dyDescent="0.25">
      <c r="A410" s="170"/>
      <c r="B410" s="152">
        <v>221</v>
      </c>
      <c r="C410" s="170"/>
      <c r="D410" s="285" t="s">
        <v>1945</v>
      </c>
      <c r="E410" s="151" t="s">
        <v>491</v>
      </c>
      <c r="F410" s="154">
        <f>VLOOKUP(E410,IN_08_20!$B$8:$E$635,4,FALSE)</f>
        <v>1003.7797142088698</v>
      </c>
      <c r="G410" s="170"/>
      <c r="H410" s="151" t="s">
        <v>119</v>
      </c>
    </row>
    <row r="411" spans="1:8" x14ac:dyDescent="0.25">
      <c r="A411" s="170"/>
      <c r="B411" s="152">
        <v>724</v>
      </c>
      <c r="C411" s="170"/>
      <c r="D411" s="285" t="s">
        <v>1562</v>
      </c>
      <c r="E411" s="151" t="s">
        <v>490</v>
      </c>
      <c r="F411" s="154">
        <f>VLOOKUP(E411,IN_08_20!$B$8:$E$635,4,FALSE)</f>
        <v>535.10474684165149</v>
      </c>
      <c r="G411" s="170"/>
      <c r="H411" s="151" t="s">
        <v>119</v>
      </c>
    </row>
    <row r="412" spans="1:8" x14ac:dyDescent="0.25">
      <c r="A412" s="170"/>
      <c r="B412" s="152">
        <v>793</v>
      </c>
      <c r="C412" s="170"/>
      <c r="D412" s="285" t="s">
        <v>1563</v>
      </c>
      <c r="E412" s="151" t="s">
        <v>489</v>
      </c>
      <c r="F412" s="154">
        <f>VLOOKUP(E412,IN_08_20!$B$8:$E$635,4,FALSE)</f>
        <v>6790.7221632474093</v>
      </c>
      <c r="G412" s="170"/>
      <c r="H412" s="151" t="s">
        <v>2</v>
      </c>
    </row>
    <row r="413" spans="1:8" x14ac:dyDescent="0.25">
      <c r="A413" s="170"/>
      <c r="B413" s="152">
        <v>794</v>
      </c>
      <c r="C413" s="170"/>
      <c r="D413" s="285" t="s">
        <v>1564</v>
      </c>
      <c r="E413" s="151" t="s">
        <v>488</v>
      </c>
      <c r="F413" s="154">
        <f>VLOOKUP(E413,IN_08_20!$B$8:$E$635,4,FALSE)</f>
        <v>3543.6553885979647</v>
      </c>
      <c r="G413" s="170"/>
      <c r="H413" s="151" t="s">
        <v>2</v>
      </c>
    </row>
    <row r="414" spans="1:8" x14ac:dyDescent="0.25">
      <c r="A414" s="170"/>
      <c r="B414" s="152">
        <v>796</v>
      </c>
      <c r="C414" s="170"/>
      <c r="D414" s="285" t="s">
        <v>1565</v>
      </c>
      <c r="E414" s="151" t="s">
        <v>487</v>
      </c>
      <c r="F414" s="154">
        <f>VLOOKUP(E414,IN_08_20!$B$8:$E$635,4,FALSE)</f>
        <v>3909.1108261593395</v>
      </c>
      <c r="G414" s="170"/>
      <c r="H414" s="151" t="s">
        <v>2</v>
      </c>
    </row>
    <row r="415" spans="1:8" ht="15" customHeight="1" x14ac:dyDescent="0.25">
      <c r="A415" s="153"/>
      <c r="B415" s="306" t="s">
        <v>486</v>
      </c>
      <c r="C415" s="306"/>
      <c r="D415" s="306"/>
      <c r="E415" s="151" t="s">
        <v>7</v>
      </c>
      <c r="F415" s="152" t="s">
        <v>6</v>
      </c>
      <c r="G415" s="153"/>
      <c r="H415" s="151" t="s">
        <v>5</v>
      </c>
    </row>
    <row r="416" spans="1:8" x14ac:dyDescent="0.25">
      <c r="A416" s="170"/>
      <c r="B416" s="152">
        <v>341</v>
      </c>
      <c r="C416" s="170"/>
      <c r="D416" s="285" t="s">
        <v>1659</v>
      </c>
      <c r="E416" s="151" t="s">
        <v>485</v>
      </c>
      <c r="F416" s="154">
        <f>VLOOKUP(E416,IN_08_20!$B$8:$E$635,4,FALSE)</f>
        <v>323.2511605814031</v>
      </c>
      <c r="G416" s="170"/>
      <c r="H416" s="151" t="s">
        <v>2</v>
      </c>
    </row>
    <row r="417" spans="1:8" x14ac:dyDescent="0.25">
      <c r="A417" s="170"/>
      <c r="B417" s="152">
        <v>218</v>
      </c>
      <c r="C417" s="170"/>
      <c r="D417" s="285" t="s">
        <v>1946</v>
      </c>
      <c r="E417" s="151" t="s">
        <v>484</v>
      </c>
      <c r="F417" s="154">
        <f>VLOOKUP(E417,IN_08_20!$B$8:$E$635,4,FALSE)</f>
        <v>46.735225353403557</v>
      </c>
      <c r="G417" s="170"/>
      <c r="H417" s="151" t="s">
        <v>117</v>
      </c>
    </row>
    <row r="418" spans="1:8" ht="18" customHeight="1" x14ac:dyDescent="0.25">
      <c r="A418" s="307" t="s">
        <v>483</v>
      </c>
      <c r="B418" s="307"/>
      <c r="C418" s="307"/>
      <c r="D418" s="307"/>
      <c r="E418" s="306"/>
      <c r="F418" s="306"/>
      <c r="G418" s="306"/>
      <c r="H418" s="306"/>
    </row>
    <row r="419" spans="1:8" ht="15" customHeight="1" x14ac:dyDescent="0.25">
      <c r="A419" s="153"/>
      <c r="B419" s="306" t="s">
        <v>482</v>
      </c>
      <c r="C419" s="306"/>
      <c r="D419" s="306"/>
      <c r="E419" s="151" t="s">
        <v>7</v>
      </c>
      <c r="F419" s="152" t="s">
        <v>6</v>
      </c>
      <c r="G419" s="153"/>
      <c r="H419" s="151" t="s">
        <v>5</v>
      </c>
    </row>
    <row r="420" spans="1:8" x14ac:dyDescent="0.25">
      <c r="A420" s="170"/>
      <c r="B420" s="152">
        <v>223</v>
      </c>
      <c r="C420" s="170"/>
      <c r="D420" s="285" t="s">
        <v>1947</v>
      </c>
      <c r="E420" s="151" t="s">
        <v>481</v>
      </c>
      <c r="F420" s="154">
        <f>VLOOKUP(E420,IN_08_20!$B$8:$E$635,4,FALSE)</f>
        <v>886.55496450139538</v>
      </c>
      <c r="G420" s="170"/>
      <c r="H420" s="151" t="s">
        <v>2</v>
      </c>
    </row>
    <row r="421" spans="1:8" x14ac:dyDescent="0.25">
      <c r="A421" s="170"/>
      <c r="B421" s="152">
        <v>224</v>
      </c>
      <c r="C421" s="170"/>
      <c r="D421" s="285" t="s">
        <v>1948</v>
      </c>
      <c r="E421" s="151" t="s">
        <v>480</v>
      </c>
      <c r="F421" s="154">
        <f>VLOOKUP(E421,IN_08_20!$B$8:$E$635,4,FALSE)</f>
        <v>702.49139251077474</v>
      </c>
      <c r="G421" s="170"/>
      <c r="H421" s="151" t="s">
        <v>2</v>
      </c>
    </row>
    <row r="422" spans="1:8" ht="26.25" customHeight="1" x14ac:dyDescent="0.25">
      <c r="A422" s="307" t="s">
        <v>479</v>
      </c>
      <c r="B422" s="307"/>
      <c r="C422" s="307"/>
      <c r="D422" s="307"/>
      <c r="E422" s="306"/>
      <c r="F422" s="306"/>
      <c r="G422" s="306"/>
      <c r="H422" s="306"/>
    </row>
    <row r="423" spans="1:8" ht="15" customHeight="1" x14ac:dyDescent="0.25">
      <c r="A423" s="153"/>
      <c r="B423" s="306" t="s">
        <v>478</v>
      </c>
      <c r="C423" s="306"/>
      <c r="D423" s="306"/>
      <c r="E423" s="151" t="s">
        <v>7</v>
      </c>
      <c r="F423" s="152" t="s">
        <v>6</v>
      </c>
      <c r="G423" s="153"/>
      <c r="H423" s="151" t="s">
        <v>5</v>
      </c>
    </row>
    <row r="424" spans="1:8" x14ac:dyDescent="0.25">
      <c r="A424" s="170"/>
      <c r="B424" s="152">
        <v>225</v>
      </c>
      <c r="C424" s="170"/>
      <c r="D424" s="285" t="s">
        <v>1568</v>
      </c>
      <c r="E424" s="151" t="s">
        <v>477</v>
      </c>
      <c r="F424" s="154">
        <f>VLOOKUP(E424,IN_08_20!$B$8:$E$635,4,FALSE)</f>
        <v>824.79573063147234</v>
      </c>
      <c r="G424" s="170"/>
      <c r="H424" s="151" t="s">
        <v>2</v>
      </c>
    </row>
    <row r="425" spans="1:8" ht="26.25" customHeight="1" x14ac:dyDescent="0.25">
      <c r="A425" s="170"/>
      <c r="B425" s="152">
        <v>226</v>
      </c>
      <c r="C425" s="170"/>
      <c r="D425" s="285" t="s">
        <v>1569</v>
      </c>
      <c r="E425" s="151" t="s">
        <v>476</v>
      </c>
      <c r="F425" s="154">
        <f>VLOOKUP(E425,IN_08_20!$B$8:$E$635,4,FALSE)</f>
        <v>1392.9296160028141</v>
      </c>
      <c r="G425" s="170"/>
      <c r="H425" s="151" t="s">
        <v>2</v>
      </c>
    </row>
    <row r="426" spans="1:8" ht="26.25" customHeight="1" x14ac:dyDescent="0.25">
      <c r="A426" s="153"/>
      <c r="B426" s="306" t="s">
        <v>475</v>
      </c>
      <c r="C426" s="306"/>
      <c r="D426" s="306"/>
      <c r="E426" s="151" t="s">
        <v>7</v>
      </c>
      <c r="F426" s="152" t="s">
        <v>6</v>
      </c>
      <c r="G426" s="153"/>
      <c r="H426" s="151" t="s">
        <v>5</v>
      </c>
    </row>
    <row r="427" spans="1:8" x14ac:dyDescent="0.25">
      <c r="A427" s="170"/>
      <c r="B427" s="152">
        <v>536</v>
      </c>
      <c r="C427" s="170"/>
      <c r="D427" s="285" t="s">
        <v>1570</v>
      </c>
      <c r="E427" s="151" t="s">
        <v>474</v>
      </c>
      <c r="F427" s="154">
        <f>VLOOKUP(E427,IN_08_20!$B$8:$E$635,4,FALSE)</f>
        <v>1501.3076815223437</v>
      </c>
      <c r="G427" s="170"/>
      <c r="H427" s="151" t="s">
        <v>2</v>
      </c>
    </row>
    <row r="428" spans="1:8" x14ac:dyDescent="0.25">
      <c r="A428" s="170"/>
      <c r="B428" s="152">
        <v>538</v>
      </c>
      <c r="C428" s="170"/>
      <c r="D428" s="285" t="s">
        <v>1571</v>
      </c>
      <c r="E428" s="151" t="s">
        <v>473</v>
      </c>
      <c r="F428" s="154">
        <f>VLOOKUP(E428,IN_08_20!$B$8:$E$635,4,FALSE)</f>
        <v>5353.0314774692843</v>
      </c>
      <c r="G428" s="170"/>
      <c r="H428" s="151" t="s">
        <v>2</v>
      </c>
    </row>
    <row r="429" spans="1:8" ht="26.25" customHeight="1" x14ac:dyDescent="0.25">
      <c r="A429" s="170"/>
      <c r="B429" s="152">
        <v>539</v>
      </c>
      <c r="C429" s="170"/>
      <c r="D429" s="285" t="s">
        <v>1572</v>
      </c>
      <c r="E429" s="151" t="s">
        <v>472</v>
      </c>
      <c r="F429" s="154">
        <f>VLOOKUP(E429,IN_08_20!$B$8:$E$635,4,FALSE)</f>
        <v>5760.3544485223174</v>
      </c>
      <c r="G429" s="170"/>
      <c r="H429" s="151" t="s">
        <v>2</v>
      </c>
    </row>
    <row r="430" spans="1:8" ht="26.25" customHeight="1" x14ac:dyDescent="0.25">
      <c r="A430" s="170"/>
      <c r="B430" s="152">
        <v>913</v>
      </c>
      <c r="C430" s="170"/>
      <c r="D430" s="285" t="s">
        <v>1573</v>
      </c>
      <c r="E430" s="151" t="s">
        <v>471</v>
      </c>
      <c r="F430" s="154">
        <f>VLOOKUP(E430,IN_08_20!$B$8:$E$635,4,FALSE)</f>
        <v>10237.458737396242</v>
      </c>
      <c r="G430" s="170"/>
      <c r="H430" s="151" t="s">
        <v>2</v>
      </c>
    </row>
    <row r="431" spans="1:8" ht="18" customHeight="1" x14ac:dyDescent="0.25">
      <c r="A431" s="307" t="s">
        <v>470</v>
      </c>
      <c r="B431" s="307"/>
      <c r="C431" s="307"/>
      <c r="D431" s="307"/>
      <c r="E431" s="306"/>
      <c r="F431" s="306"/>
      <c r="G431" s="306"/>
      <c r="H431" s="306"/>
    </row>
    <row r="432" spans="1:8" ht="15" customHeight="1" x14ac:dyDescent="0.25">
      <c r="A432" s="153"/>
      <c r="B432" s="306" t="s">
        <v>469</v>
      </c>
      <c r="C432" s="306"/>
      <c r="D432" s="306"/>
      <c r="E432" s="151" t="s">
        <v>7</v>
      </c>
      <c r="F432" s="152" t="s">
        <v>6</v>
      </c>
      <c r="G432" s="153"/>
      <c r="H432" s="151" t="s">
        <v>5</v>
      </c>
    </row>
    <row r="433" spans="1:8" ht="26.25" customHeight="1" x14ac:dyDescent="0.25">
      <c r="A433" s="170"/>
      <c r="B433" s="152">
        <v>227</v>
      </c>
      <c r="C433" s="170"/>
      <c r="D433" s="285" t="s">
        <v>1949</v>
      </c>
      <c r="E433" s="151" t="s">
        <v>468</v>
      </c>
      <c r="F433" s="154">
        <f>VLOOKUP(E433,IN_08_20!$B$8:$E$635,4,FALSE)</f>
        <v>92.110334695151408</v>
      </c>
      <c r="G433" s="170"/>
      <c r="H433" s="151" t="s">
        <v>4</v>
      </c>
    </row>
    <row r="434" spans="1:8" x14ac:dyDescent="0.25">
      <c r="A434" s="170"/>
      <c r="B434" s="152">
        <v>228</v>
      </c>
      <c r="C434" s="170"/>
      <c r="D434" s="285" t="s">
        <v>1575</v>
      </c>
      <c r="E434" s="151" t="s">
        <v>467</v>
      </c>
      <c r="F434" s="154">
        <f>VLOOKUP(E434,IN_08_20!$B$8:$E$635,4,FALSE)</f>
        <v>356.42204564293581</v>
      </c>
      <c r="G434" s="170"/>
      <c r="H434" s="151" t="s">
        <v>4</v>
      </c>
    </row>
    <row r="435" spans="1:8" x14ac:dyDescent="0.25">
      <c r="A435" s="170"/>
      <c r="B435" s="152">
        <v>229</v>
      </c>
      <c r="C435" s="170"/>
      <c r="D435" s="285" t="s">
        <v>1576</v>
      </c>
      <c r="E435" s="151" t="s">
        <v>466</v>
      </c>
      <c r="F435" s="154">
        <f>VLOOKUP(E435,IN_08_20!$B$8:$E$635,4,FALSE)</f>
        <v>595.3852389041615</v>
      </c>
      <c r="G435" s="170"/>
      <c r="H435" s="151" t="s">
        <v>4</v>
      </c>
    </row>
    <row r="436" spans="1:8" x14ac:dyDescent="0.25">
      <c r="A436" s="170"/>
      <c r="B436" s="152">
        <v>1372</v>
      </c>
      <c r="C436" s="170"/>
      <c r="D436" s="285" t="s">
        <v>1577</v>
      </c>
      <c r="E436" s="151" t="s">
        <v>465</v>
      </c>
      <c r="F436" s="154">
        <f>VLOOKUP(E436,IN_08_20!$B$8:$E$635,4,FALSE)</f>
        <v>864.59583329786187</v>
      </c>
      <c r="G436" s="170"/>
      <c r="H436" s="151" t="s">
        <v>4</v>
      </c>
    </row>
    <row r="437" spans="1:8" x14ac:dyDescent="0.25">
      <c r="A437" s="170"/>
      <c r="B437" s="152">
        <v>1373</v>
      </c>
      <c r="C437" s="170"/>
      <c r="D437" s="285" t="s">
        <v>1578</v>
      </c>
      <c r="E437" s="151" t="s">
        <v>464</v>
      </c>
      <c r="F437" s="154">
        <f>VLOOKUP(E437,IN_08_20!$B$8:$E$635,4,FALSE)</f>
        <v>1374.0317163755753</v>
      </c>
      <c r="G437" s="170"/>
      <c r="H437" s="151" t="s">
        <v>4</v>
      </c>
    </row>
    <row r="438" spans="1:8" ht="26.25" customHeight="1" x14ac:dyDescent="0.25">
      <c r="A438" s="170"/>
      <c r="B438" s="152">
        <v>1374</v>
      </c>
      <c r="C438" s="170"/>
      <c r="D438" s="285" t="s">
        <v>1579</v>
      </c>
      <c r="E438" s="151" t="s">
        <v>463</v>
      </c>
      <c r="F438" s="154">
        <f>VLOOKUP(E438,IN_08_20!$B$8:$E$635,4,FALSE)</f>
        <v>1354.9937037402005</v>
      </c>
      <c r="G438" s="170"/>
      <c r="H438" s="151" t="s">
        <v>4</v>
      </c>
    </row>
    <row r="439" spans="1:8" ht="26.25" customHeight="1" x14ac:dyDescent="0.25">
      <c r="A439" s="170"/>
      <c r="B439" s="152">
        <v>1375</v>
      </c>
      <c r="C439" s="170"/>
      <c r="D439" s="285" t="s">
        <v>1581</v>
      </c>
      <c r="E439" s="151" t="s">
        <v>462</v>
      </c>
      <c r="F439" s="154">
        <f>VLOOKUP(E439,IN_08_20!$B$8:$E$635,4,FALSE)</f>
        <v>1997.3818807997286</v>
      </c>
      <c r="G439" s="170"/>
      <c r="H439" s="151" t="s">
        <v>4</v>
      </c>
    </row>
    <row r="440" spans="1:8" ht="15" customHeight="1" x14ac:dyDescent="0.25">
      <c r="A440" s="153"/>
      <c r="B440" s="306" t="s">
        <v>461</v>
      </c>
      <c r="C440" s="306"/>
      <c r="D440" s="306"/>
      <c r="E440" s="151" t="s">
        <v>7</v>
      </c>
      <c r="F440" s="152" t="s">
        <v>6</v>
      </c>
      <c r="G440" s="153"/>
      <c r="H440" s="151" t="s">
        <v>5</v>
      </c>
    </row>
    <row r="441" spans="1:8" x14ac:dyDescent="0.25">
      <c r="A441" s="170"/>
      <c r="B441" s="152">
        <v>230</v>
      </c>
      <c r="C441" s="170"/>
      <c r="D441" s="285" t="s">
        <v>1580</v>
      </c>
      <c r="E441" s="151" t="s">
        <v>460</v>
      </c>
      <c r="F441" s="154">
        <f>VLOOKUP(E441,IN_08_20!$B$8:$E$635,4,FALSE)</f>
        <v>662.56548846007115</v>
      </c>
      <c r="G441" s="170"/>
      <c r="H441" s="151" t="s">
        <v>2</v>
      </c>
    </row>
    <row r="442" spans="1:8" x14ac:dyDescent="0.25">
      <c r="A442" s="170"/>
      <c r="B442" s="152">
        <v>231</v>
      </c>
      <c r="C442" s="170"/>
      <c r="D442" s="285" t="s">
        <v>1582</v>
      </c>
      <c r="E442" s="151" t="s">
        <v>459</v>
      </c>
      <c r="F442" s="154">
        <f>VLOOKUP(E442,IN_08_20!$B$8:$E$635,4,FALSE)</f>
        <v>997.46473948285245</v>
      </c>
      <c r="G442" s="170"/>
      <c r="H442" s="151" t="s">
        <v>2</v>
      </c>
    </row>
    <row r="443" spans="1:8" x14ac:dyDescent="0.25">
      <c r="A443" s="170"/>
      <c r="B443" s="152">
        <v>232</v>
      </c>
      <c r="C443" s="170"/>
      <c r="D443" s="285" t="s">
        <v>1583</v>
      </c>
      <c r="E443" s="151" t="s">
        <v>458</v>
      </c>
      <c r="F443" s="154">
        <f>VLOOKUP(E443,IN_08_20!$B$8:$E$635,4,FALSE)</f>
        <v>3099.1720106436992</v>
      </c>
      <c r="G443" s="170"/>
      <c r="H443" s="151" t="s">
        <v>2</v>
      </c>
    </row>
    <row r="444" spans="1:8" x14ac:dyDescent="0.25">
      <c r="A444" s="170"/>
      <c r="B444" s="152">
        <v>234</v>
      </c>
      <c r="C444" s="170"/>
      <c r="D444" s="285" t="s">
        <v>1585</v>
      </c>
      <c r="E444" s="151" t="s">
        <v>457</v>
      </c>
      <c r="F444" s="154">
        <f>VLOOKUP(E444,IN_08_20!$B$8:$E$635,4,FALSE)</f>
        <v>1483.0024261237857</v>
      </c>
      <c r="G444" s="170"/>
      <c r="H444" s="151" t="s">
        <v>2</v>
      </c>
    </row>
    <row r="445" spans="1:8" x14ac:dyDescent="0.25">
      <c r="A445" s="170"/>
      <c r="B445" s="152">
        <v>540</v>
      </c>
      <c r="C445" s="170"/>
      <c r="D445" s="285" t="s">
        <v>1586</v>
      </c>
      <c r="E445" s="151" t="s">
        <v>456</v>
      </c>
      <c r="F445" s="154">
        <f>VLOOKUP(E445,IN_08_20!$B$8:$E$635,4,FALSE)</f>
        <v>1412.8082481342894</v>
      </c>
      <c r="G445" s="170"/>
      <c r="H445" s="151" t="s">
        <v>2</v>
      </c>
    </row>
    <row r="446" spans="1:8" x14ac:dyDescent="0.25">
      <c r="A446" s="235"/>
      <c r="B446" s="152"/>
      <c r="C446" s="235"/>
      <c r="D446" s="285" t="s">
        <v>1872</v>
      </c>
      <c r="E446" s="151" t="s">
        <v>1871</v>
      </c>
      <c r="F446" s="154">
        <f>VLOOKUP(E446,IN_08_20!$B$8:$E$635,4,FALSE)</f>
        <v>286.30470582220164</v>
      </c>
      <c r="G446" s="235"/>
      <c r="H446" s="151" t="s">
        <v>4</v>
      </c>
    </row>
    <row r="447" spans="1:8" x14ac:dyDescent="0.25">
      <c r="A447" s="235"/>
      <c r="B447" s="152"/>
      <c r="C447" s="235"/>
      <c r="D447" s="285" t="s">
        <v>1874</v>
      </c>
      <c r="E447" s="151" t="s">
        <v>1873</v>
      </c>
      <c r="F447" s="154">
        <f>VLOOKUP(E447,IN_08_20!$B$8:$E$635,4,FALSE)</f>
        <v>399.14382914898806</v>
      </c>
      <c r="G447" s="235"/>
      <c r="H447" s="151" t="s">
        <v>4</v>
      </c>
    </row>
    <row r="448" spans="1:8" x14ac:dyDescent="0.25">
      <c r="A448" s="235"/>
      <c r="B448" s="152"/>
      <c r="C448" s="235"/>
      <c r="D448" s="285" t="s">
        <v>1876</v>
      </c>
      <c r="E448" s="151" t="s">
        <v>1875</v>
      </c>
      <c r="F448" s="154">
        <f>VLOOKUP(E448,IN_08_20!$B$8:$E$635,4,FALSE)</f>
        <v>381.50901783079956</v>
      </c>
      <c r="G448" s="235"/>
      <c r="H448" s="151" t="s">
        <v>4</v>
      </c>
    </row>
    <row r="449" spans="1:8" x14ac:dyDescent="0.25">
      <c r="A449" s="235"/>
      <c r="B449" s="152"/>
      <c r="C449" s="235"/>
      <c r="D449" s="285" t="s">
        <v>1878</v>
      </c>
      <c r="E449" s="151" t="s">
        <v>1877</v>
      </c>
      <c r="F449" s="154">
        <f>VLOOKUP(E449,IN_08_20!$B$8:$E$635,4,FALSE)</f>
        <v>545.20425666255642</v>
      </c>
      <c r="G449" s="235"/>
      <c r="H449" s="151" t="s">
        <v>4</v>
      </c>
    </row>
    <row r="450" spans="1:8" x14ac:dyDescent="0.25">
      <c r="A450" s="170"/>
      <c r="B450" s="152">
        <v>1241</v>
      </c>
      <c r="C450" s="170"/>
      <c r="D450" s="285" t="s">
        <v>1587</v>
      </c>
      <c r="E450" s="151" t="s">
        <v>455</v>
      </c>
      <c r="F450" s="154">
        <f>VLOOKUP(E450,IN_08_20!$B$8:$E$635,4,FALSE)</f>
        <v>3563.1055881868133</v>
      </c>
      <c r="G450" s="170"/>
      <c r="H450" s="151" t="s">
        <v>4</v>
      </c>
    </row>
    <row r="451" spans="1:8" ht="26.25" customHeight="1" x14ac:dyDescent="0.25">
      <c r="A451" s="170"/>
      <c r="B451" s="152">
        <v>1242</v>
      </c>
      <c r="C451" s="170"/>
      <c r="D451" s="285" t="s">
        <v>1588</v>
      </c>
      <c r="E451" s="151" t="s">
        <v>454</v>
      </c>
      <c r="F451" s="154">
        <f>VLOOKUP(E451,IN_08_20!$B$8:$E$635,4,FALSE)</f>
        <v>3889.7126055483009</v>
      </c>
      <c r="G451" s="170"/>
      <c r="H451" s="151" t="s">
        <v>4</v>
      </c>
    </row>
    <row r="452" spans="1:8" x14ac:dyDescent="0.25">
      <c r="A452" s="170"/>
      <c r="B452" s="152">
        <v>1243</v>
      </c>
      <c r="C452" s="170"/>
      <c r="D452" s="285" t="s">
        <v>1589</v>
      </c>
      <c r="E452" s="151" t="s">
        <v>453</v>
      </c>
      <c r="F452" s="154">
        <f>VLOOKUP(E452,IN_08_20!$B$8:$E$635,4,FALSE)</f>
        <v>6521.3063510694365</v>
      </c>
      <c r="G452" s="170"/>
      <c r="H452" s="151" t="s">
        <v>4</v>
      </c>
    </row>
    <row r="453" spans="1:8" x14ac:dyDescent="0.25">
      <c r="A453" s="170"/>
      <c r="B453" s="152">
        <v>1244</v>
      </c>
      <c r="C453" s="170"/>
      <c r="D453" s="285" t="s">
        <v>1590</v>
      </c>
      <c r="E453" s="151" t="s">
        <v>452</v>
      </c>
      <c r="F453" s="154">
        <f>VLOOKUP(E453,IN_08_20!$B$8:$E$635,4,FALSE)</f>
        <v>7933.8084144392324</v>
      </c>
      <c r="G453" s="170"/>
      <c r="H453" s="151" t="s">
        <v>4</v>
      </c>
    </row>
    <row r="454" spans="1:8" x14ac:dyDescent="0.25">
      <c r="A454" s="170"/>
      <c r="B454" s="152">
        <v>1245</v>
      </c>
      <c r="C454" s="170"/>
      <c r="D454" s="285" t="s">
        <v>1591</v>
      </c>
      <c r="E454" s="151" t="s">
        <v>451</v>
      </c>
      <c r="F454" s="154">
        <f>VLOOKUP(E454,IN_08_20!$B$8:$E$635,4,FALSE)</f>
        <v>9834.334517184303</v>
      </c>
      <c r="G454" s="170"/>
      <c r="H454" s="151" t="s">
        <v>4</v>
      </c>
    </row>
    <row r="455" spans="1:8" x14ac:dyDescent="0.25">
      <c r="A455" s="170"/>
      <c r="B455" s="152">
        <v>1246</v>
      </c>
      <c r="C455" s="170"/>
      <c r="D455" s="285" t="s">
        <v>1592</v>
      </c>
      <c r="E455" s="151" t="s">
        <v>450</v>
      </c>
      <c r="F455" s="154">
        <f>VLOOKUP(E455,IN_08_20!$B$8:$E$635,4,FALSE)</f>
        <v>16055.839164430179</v>
      </c>
      <c r="G455" s="170"/>
      <c r="H455" s="151" t="s">
        <v>4</v>
      </c>
    </row>
    <row r="456" spans="1:8" x14ac:dyDescent="0.25">
      <c r="A456" s="170"/>
      <c r="B456" s="152">
        <v>677</v>
      </c>
      <c r="C456" s="170"/>
      <c r="D456" s="285" t="s">
        <v>449</v>
      </c>
      <c r="E456" s="151" t="s">
        <v>448</v>
      </c>
      <c r="F456" s="154">
        <f>VLOOKUP(E456,IN_08_20!$B$8:$E$635,4,FALSE)</f>
        <v>56.726481714335506</v>
      </c>
      <c r="G456" s="170"/>
      <c r="H456" s="151" t="s">
        <v>2</v>
      </c>
    </row>
    <row r="457" spans="1:8" x14ac:dyDescent="0.25">
      <c r="A457" s="170"/>
      <c r="B457" s="152">
        <v>678</v>
      </c>
      <c r="C457" s="170"/>
      <c r="D457" s="285" t="s">
        <v>447</v>
      </c>
      <c r="E457" s="151" t="s">
        <v>446</v>
      </c>
      <c r="F457" s="154">
        <f>VLOOKUP(E457,IN_08_20!$B$8:$E$635,4,FALSE)</f>
        <v>87.063880623166455</v>
      </c>
      <c r="G457" s="170"/>
      <c r="H457" s="151" t="s">
        <v>2</v>
      </c>
    </row>
    <row r="458" spans="1:8" x14ac:dyDescent="0.25">
      <c r="A458" s="170"/>
      <c r="B458" s="152">
        <v>679</v>
      </c>
      <c r="C458" s="170"/>
      <c r="D458" s="285" t="s">
        <v>445</v>
      </c>
      <c r="E458" s="151" t="s">
        <v>444</v>
      </c>
      <c r="F458" s="154">
        <f>VLOOKUP(E458,IN_08_20!$B$8:$E$635,4,FALSE)</f>
        <v>44.656321773121007</v>
      </c>
      <c r="G458" s="170"/>
      <c r="H458" s="151" t="s">
        <v>2</v>
      </c>
    </row>
    <row r="459" spans="1:8" x14ac:dyDescent="0.25">
      <c r="A459" s="170"/>
      <c r="B459" s="152">
        <v>682</v>
      </c>
      <c r="C459" s="170"/>
      <c r="D459" s="285" t="s">
        <v>443</v>
      </c>
      <c r="E459" s="151" t="s">
        <v>442</v>
      </c>
      <c r="F459" s="154">
        <f>VLOOKUP(E459,IN_08_20!$B$8:$E$635,4,FALSE)</f>
        <v>59.2598353774694</v>
      </c>
      <c r="G459" s="170"/>
      <c r="H459" s="151" t="s">
        <v>2</v>
      </c>
    </row>
    <row r="460" spans="1:8" x14ac:dyDescent="0.25">
      <c r="A460" s="170"/>
      <c r="B460" s="152">
        <v>683</v>
      </c>
      <c r="C460" s="170"/>
      <c r="D460" s="285" t="s">
        <v>441</v>
      </c>
      <c r="E460" s="151" t="s">
        <v>440</v>
      </c>
      <c r="F460" s="154">
        <f>VLOOKUP(E460,IN_08_20!$B$8:$E$635,4,FALSE)</f>
        <v>41.690075368119025</v>
      </c>
      <c r="G460" s="170"/>
      <c r="H460" s="151" t="s">
        <v>2</v>
      </c>
    </row>
    <row r="461" spans="1:8" x14ac:dyDescent="0.25">
      <c r="A461" s="170"/>
      <c r="B461" s="152">
        <v>684</v>
      </c>
      <c r="C461" s="170"/>
      <c r="D461" s="285" t="s">
        <v>439</v>
      </c>
      <c r="E461" s="151" t="s">
        <v>438</v>
      </c>
      <c r="F461" s="154">
        <f>VLOOKUP(E461,IN_08_20!$B$8:$E$635,4,FALSE)</f>
        <v>15.454450863974643</v>
      </c>
      <c r="G461" s="170"/>
      <c r="H461" s="151" t="s">
        <v>2</v>
      </c>
    </row>
    <row r="462" spans="1:8" x14ac:dyDescent="0.25">
      <c r="A462" s="170"/>
      <c r="B462" s="152">
        <v>685</v>
      </c>
      <c r="C462" s="170"/>
      <c r="D462" s="285" t="s">
        <v>437</v>
      </c>
      <c r="E462" s="151" t="s">
        <v>436</v>
      </c>
      <c r="F462" s="154">
        <f>VLOOKUP(E462,IN_08_20!$B$8:$E$635,4,FALSE)</f>
        <v>23.825491782863669</v>
      </c>
      <c r="G462" s="170"/>
      <c r="H462" s="151" t="s">
        <v>2</v>
      </c>
    </row>
    <row r="463" spans="1:8" x14ac:dyDescent="0.25">
      <c r="A463" s="170"/>
      <c r="B463" s="152">
        <v>686</v>
      </c>
      <c r="C463" s="170"/>
      <c r="D463" s="285" t="s">
        <v>435</v>
      </c>
      <c r="E463" s="151" t="s">
        <v>434</v>
      </c>
      <c r="F463" s="154">
        <f>VLOOKUP(E463,IN_08_20!$B$8:$E$635,4,FALSE)</f>
        <v>41.038474026711697</v>
      </c>
      <c r="G463" s="170"/>
      <c r="H463" s="151" t="s">
        <v>2</v>
      </c>
    </row>
    <row r="464" spans="1:8" x14ac:dyDescent="0.25">
      <c r="A464" s="170"/>
      <c r="B464" s="152">
        <v>687</v>
      </c>
      <c r="C464" s="170"/>
      <c r="D464" s="285" t="s">
        <v>433</v>
      </c>
      <c r="E464" s="151" t="s">
        <v>432</v>
      </c>
      <c r="F464" s="154">
        <f>VLOOKUP(E464,IN_08_20!$B$8:$E$635,4,FALSE)</f>
        <v>54.428433560451438</v>
      </c>
      <c r="G464" s="170"/>
      <c r="H464" s="151" t="s">
        <v>2</v>
      </c>
    </row>
    <row r="465" spans="1:8" x14ac:dyDescent="0.25">
      <c r="A465" s="170"/>
      <c r="B465" s="152"/>
      <c r="C465" s="170"/>
      <c r="D465" s="285" t="s">
        <v>1192</v>
      </c>
      <c r="E465" s="151" t="s">
        <v>1191</v>
      </c>
      <c r="F465" s="154">
        <f>VLOOKUP(E465,IN_08_20!$B$8:$E$635,4,FALSE)</f>
        <v>510.44298639183751</v>
      </c>
      <c r="G465" s="170"/>
      <c r="H465" s="151"/>
    </row>
    <row r="466" spans="1:8" x14ac:dyDescent="0.25">
      <c r="A466" s="170"/>
      <c r="B466" s="152">
        <v>689</v>
      </c>
      <c r="C466" s="170"/>
      <c r="D466" s="285" t="s">
        <v>431</v>
      </c>
      <c r="E466" s="151" t="s">
        <v>430</v>
      </c>
      <c r="F466" s="154">
        <f>VLOOKUP(E466,IN_08_20!$B$8:$E$635,4,FALSE)</f>
        <v>11.646716094674145</v>
      </c>
      <c r="G466" s="170"/>
      <c r="H466" s="151" t="s">
        <v>2</v>
      </c>
    </row>
    <row r="467" spans="1:8" x14ac:dyDescent="0.25">
      <c r="A467" s="170"/>
      <c r="B467" s="152">
        <v>690</v>
      </c>
      <c r="C467" s="170"/>
      <c r="D467" s="285" t="s">
        <v>429</v>
      </c>
      <c r="E467" s="151" t="s">
        <v>428</v>
      </c>
      <c r="F467" s="154">
        <f>VLOOKUP(E467,IN_08_20!$B$8:$E$635,4,FALSE)</f>
        <v>15.742001750941933</v>
      </c>
      <c r="G467" s="170"/>
      <c r="H467" s="151" t="s">
        <v>2</v>
      </c>
    </row>
    <row r="468" spans="1:8" x14ac:dyDescent="0.25">
      <c r="A468" s="170"/>
      <c r="B468" s="152">
        <v>691</v>
      </c>
      <c r="C468" s="170"/>
      <c r="D468" s="285" t="s">
        <v>427</v>
      </c>
      <c r="E468" s="151" t="s">
        <v>426</v>
      </c>
      <c r="F468" s="154">
        <f>VLOOKUP(E468,IN_08_20!$B$8:$E$635,4,FALSE)</f>
        <v>242.81829300591298</v>
      </c>
      <c r="G468" s="170"/>
      <c r="H468" s="151" t="s">
        <v>2</v>
      </c>
    </row>
    <row r="469" spans="1:8" x14ac:dyDescent="0.25">
      <c r="A469" s="170"/>
      <c r="B469" s="152">
        <v>692</v>
      </c>
      <c r="C469" s="170"/>
      <c r="D469" s="285" t="s">
        <v>425</v>
      </c>
      <c r="E469" s="151" t="s">
        <v>424</v>
      </c>
      <c r="F469" s="154">
        <f>VLOOKUP(E469,IN_08_20!$B$8:$E$635,4,FALSE)</f>
        <v>55.07325376718812</v>
      </c>
      <c r="G469" s="170"/>
      <c r="H469" s="151" t="s">
        <v>2</v>
      </c>
    </row>
    <row r="470" spans="1:8" x14ac:dyDescent="0.25">
      <c r="A470" s="170"/>
      <c r="B470" s="152">
        <v>693</v>
      </c>
      <c r="C470" s="170"/>
      <c r="D470" s="285" t="s">
        <v>423</v>
      </c>
      <c r="E470" s="151" t="s">
        <v>422</v>
      </c>
      <c r="F470" s="154">
        <f>VLOOKUP(E470,IN_08_20!$B$8:$E$635,4,FALSE)</f>
        <v>87.878524705185598</v>
      </c>
      <c r="G470" s="170"/>
      <c r="H470" s="151" t="s">
        <v>2</v>
      </c>
    </row>
    <row r="471" spans="1:8" x14ac:dyDescent="0.25">
      <c r="A471" s="170"/>
      <c r="B471" s="152">
        <v>694</v>
      </c>
      <c r="C471" s="170"/>
      <c r="D471" s="285" t="s">
        <v>421</v>
      </c>
      <c r="E471" s="151" t="s">
        <v>420</v>
      </c>
      <c r="F471" s="154">
        <f>VLOOKUP(E471,IN_08_20!$B$8:$E$635,4,FALSE)</f>
        <v>98.062465731510557</v>
      </c>
      <c r="G471" s="170"/>
      <c r="H471" s="151" t="s">
        <v>2</v>
      </c>
    </row>
    <row r="472" spans="1:8" x14ac:dyDescent="0.25">
      <c r="A472" s="170"/>
      <c r="B472" s="152">
        <v>695</v>
      </c>
      <c r="C472" s="170"/>
      <c r="D472" s="285" t="s">
        <v>419</v>
      </c>
      <c r="E472" s="151" t="s">
        <v>418</v>
      </c>
      <c r="F472" s="154">
        <f>VLOOKUP(E472,IN_08_20!$B$8:$E$635,4,FALSE)</f>
        <v>26.265511726009439</v>
      </c>
      <c r="G472" s="170"/>
      <c r="H472" s="151" t="s">
        <v>2</v>
      </c>
    </row>
    <row r="473" spans="1:8" x14ac:dyDescent="0.25">
      <c r="A473" s="170"/>
      <c r="B473" s="152">
        <v>696</v>
      </c>
      <c r="C473" s="170"/>
      <c r="D473" s="285" t="s">
        <v>417</v>
      </c>
      <c r="E473" s="151" t="s">
        <v>416</v>
      </c>
      <c r="F473" s="154">
        <f>VLOOKUP(E473,IN_08_20!$B$8:$E$635,4,FALSE)</f>
        <v>40.215039793368206</v>
      </c>
      <c r="G473" s="170"/>
      <c r="H473" s="151" t="s">
        <v>2</v>
      </c>
    </row>
    <row r="474" spans="1:8" x14ac:dyDescent="0.25">
      <c r="A474" s="170"/>
      <c r="B474" s="152">
        <v>697</v>
      </c>
      <c r="C474" s="170"/>
      <c r="D474" s="285" t="s">
        <v>415</v>
      </c>
      <c r="E474" s="151" t="s">
        <v>414</v>
      </c>
      <c r="F474" s="154">
        <f>VLOOKUP(E474,IN_08_20!$B$8:$E$635,4,FALSE)</f>
        <v>270.41038193659153</v>
      </c>
      <c r="G474" s="170"/>
      <c r="H474" s="151" t="s">
        <v>2</v>
      </c>
    </row>
    <row r="475" spans="1:8" x14ac:dyDescent="0.25">
      <c r="A475" s="170"/>
      <c r="B475" s="152">
        <v>698</v>
      </c>
      <c r="C475" s="170"/>
      <c r="D475" s="285" t="s">
        <v>413</v>
      </c>
      <c r="E475" s="151" t="s">
        <v>412</v>
      </c>
      <c r="F475" s="154">
        <f>VLOOKUP(E475,IN_08_20!$B$8:$E$635,4,FALSE)</f>
        <v>346.0963778879447</v>
      </c>
      <c r="G475" s="170"/>
      <c r="H475" s="151" t="s">
        <v>2</v>
      </c>
    </row>
    <row r="476" spans="1:8" x14ac:dyDescent="0.25">
      <c r="A476" s="170"/>
      <c r="B476" s="152">
        <v>699</v>
      </c>
      <c r="C476" s="170"/>
      <c r="D476" s="285" t="s">
        <v>411</v>
      </c>
      <c r="E476" s="151" t="s">
        <v>410</v>
      </c>
      <c r="F476" s="154">
        <f>VLOOKUP(E476,IN_08_20!$B$8:$E$635,4,FALSE)</f>
        <v>505.75087976792776</v>
      </c>
      <c r="G476" s="170"/>
      <c r="H476" s="151" t="s">
        <v>2</v>
      </c>
    </row>
    <row r="477" spans="1:8" x14ac:dyDescent="0.25">
      <c r="A477" s="170"/>
      <c r="B477" s="152">
        <v>701</v>
      </c>
      <c r="C477" s="170"/>
      <c r="D477" s="285" t="s">
        <v>409</v>
      </c>
      <c r="E477" s="151" t="s">
        <v>408</v>
      </c>
      <c r="F477" s="154">
        <f>VLOOKUP(E477,IN_08_20!$B$8:$E$635,4,FALSE)</f>
        <v>157.7380039394144</v>
      </c>
      <c r="G477" s="170"/>
      <c r="H477" s="151" t="s">
        <v>2</v>
      </c>
    </row>
    <row r="478" spans="1:8" x14ac:dyDescent="0.25">
      <c r="A478" s="170"/>
      <c r="B478" s="152">
        <v>788</v>
      </c>
      <c r="C478" s="170"/>
      <c r="D478" s="285" t="s">
        <v>1732</v>
      </c>
      <c r="E478" s="151" t="s">
        <v>407</v>
      </c>
      <c r="F478" s="154">
        <f>VLOOKUP(E478,IN_08_20!$B$8:$E$635,4,FALSE)</f>
        <v>348.66670524095201</v>
      </c>
      <c r="G478" s="170"/>
      <c r="H478" s="151" t="s">
        <v>2</v>
      </c>
    </row>
    <row r="479" spans="1:8" ht="15" customHeight="1" x14ac:dyDescent="0.25">
      <c r="A479" s="153"/>
      <c r="B479" s="306" t="s">
        <v>406</v>
      </c>
      <c r="C479" s="306"/>
      <c r="D479" s="306"/>
      <c r="E479" s="151" t="s">
        <v>7</v>
      </c>
      <c r="F479" s="152" t="s">
        <v>6</v>
      </c>
      <c r="G479" s="153"/>
      <c r="H479" s="151" t="s">
        <v>5</v>
      </c>
    </row>
    <row r="480" spans="1:8" x14ac:dyDescent="0.25">
      <c r="A480" s="170"/>
      <c r="B480" s="152">
        <v>233</v>
      </c>
      <c r="C480" s="170"/>
      <c r="D480" s="285" t="s">
        <v>1584</v>
      </c>
      <c r="E480" s="151" t="s">
        <v>405</v>
      </c>
      <c r="F480" s="154">
        <f>VLOOKUP(E480,IN_08_20!$B$8:$E$635,4,FALSE)</f>
        <v>28387.656461414492</v>
      </c>
      <c r="G480" s="170"/>
      <c r="H480" s="151" t="s">
        <v>2</v>
      </c>
    </row>
    <row r="481" spans="1:8" ht="18" customHeight="1" x14ac:dyDescent="0.25">
      <c r="A481" s="307" t="s">
        <v>404</v>
      </c>
      <c r="B481" s="307"/>
      <c r="C481" s="307"/>
      <c r="D481" s="307"/>
      <c r="E481" s="306"/>
      <c r="F481" s="306"/>
      <c r="G481" s="306"/>
      <c r="H481" s="306"/>
    </row>
    <row r="482" spans="1:8" ht="15" customHeight="1" x14ac:dyDescent="0.25">
      <c r="A482" s="153"/>
      <c r="B482" s="306" t="s">
        <v>403</v>
      </c>
      <c r="C482" s="306"/>
      <c r="D482" s="306"/>
      <c r="E482" s="151" t="s">
        <v>7</v>
      </c>
      <c r="F482" s="152" t="s">
        <v>6</v>
      </c>
      <c r="G482" s="153"/>
      <c r="H482" s="151" t="s">
        <v>5</v>
      </c>
    </row>
    <row r="483" spans="1:8" x14ac:dyDescent="0.25">
      <c r="A483" s="170"/>
      <c r="B483" s="152">
        <v>236</v>
      </c>
      <c r="C483" s="170"/>
      <c r="D483" s="285" t="s">
        <v>1594</v>
      </c>
      <c r="E483" s="151" t="s">
        <v>402</v>
      </c>
      <c r="F483" s="154">
        <f>VLOOKUP(E483,IN_08_20!$B$8:$E$635,4,FALSE)</f>
        <v>1619.9267861126316</v>
      </c>
      <c r="G483" s="170"/>
      <c r="H483" s="151" t="s">
        <v>4</v>
      </c>
    </row>
    <row r="484" spans="1:8" x14ac:dyDescent="0.25">
      <c r="A484" s="170"/>
      <c r="B484" s="152">
        <v>1386</v>
      </c>
      <c r="C484" s="170"/>
      <c r="D484" s="285" t="s">
        <v>1953</v>
      </c>
      <c r="E484" s="151" t="s">
        <v>401</v>
      </c>
      <c r="F484" s="154">
        <f>VLOOKUP(E484,IN_08_20!$B$8:$E$635,4,FALSE)</f>
        <v>16549.897706339219</v>
      </c>
      <c r="G484" s="170"/>
      <c r="H484" s="151" t="s">
        <v>4</v>
      </c>
    </row>
    <row r="485" spans="1:8" ht="15" customHeight="1" x14ac:dyDescent="0.25">
      <c r="A485" s="153"/>
      <c r="B485" s="306" t="s">
        <v>400</v>
      </c>
      <c r="C485" s="306"/>
      <c r="D485" s="306"/>
      <c r="E485" s="151" t="s">
        <v>7</v>
      </c>
      <c r="F485" s="152" t="s">
        <v>6</v>
      </c>
      <c r="G485" s="153"/>
      <c r="H485" s="151" t="s">
        <v>5</v>
      </c>
    </row>
    <row r="486" spans="1:8" ht="26.25" customHeight="1" x14ac:dyDescent="0.25">
      <c r="A486" s="170"/>
      <c r="B486" s="152">
        <v>235</v>
      </c>
      <c r="C486" s="170"/>
      <c r="D486" s="285" t="s">
        <v>1593</v>
      </c>
      <c r="E486" s="151" t="s">
        <v>399</v>
      </c>
      <c r="F486" s="154">
        <f>VLOOKUP(E486,IN_08_20!$B$8:$E$635,4,FALSE)</f>
        <v>11981.14871981224</v>
      </c>
      <c r="G486" s="170"/>
      <c r="H486" s="151" t="s">
        <v>2</v>
      </c>
    </row>
    <row r="487" spans="1:8" ht="18" customHeight="1" x14ac:dyDescent="0.25">
      <c r="A487" s="307" t="s">
        <v>398</v>
      </c>
      <c r="B487" s="307"/>
      <c r="C487" s="307"/>
      <c r="D487" s="307"/>
      <c r="E487" s="306"/>
      <c r="F487" s="306"/>
      <c r="G487" s="306"/>
      <c r="H487" s="306"/>
    </row>
    <row r="488" spans="1:8" ht="26.25" customHeight="1" x14ac:dyDescent="0.25">
      <c r="A488" s="153"/>
      <c r="B488" s="306" t="s">
        <v>397</v>
      </c>
      <c r="C488" s="306"/>
      <c r="D488" s="306"/>
      <c r="E488" s="151" t="s">
        <v>7</v>
      </c>
      <c r="F488" s="152" t="s">
        <v>6</v>
      </c>
      <c r="G488" s="153"/>
      <c r="H488" s="151" t="s">
        <v>5</v>
      </c>
    </row>
    <row r="489" spans="1:8" ht="26.25" customHeight="1" x14ac:dyDescent="0.25">
      <c r="A489" s="170"/>
      <c r="B489" s="152">
        <v>251</v>
      </c>
      <c r="C489" s="170"/>
      <c r="D489" s="285" t="s">
        <v>1612</v>
      </c>
      <c r="E489" s="151" t="s">
        <v>396</v>
      </c>
      <c r="F489" s="154">
        <f>VLOOKUP(E489,IN_08_20!$B$8:$E$635,4,FALSE)</f>
        <v>762.7906980696589</v>
      </c>
      <c r="G489" s="170"/>
      <c r="H489" s="151" t="s">
        <v>2</v>
      </c>
    </row>
    <row r="490" spans="1:8" ht="15" customHeight="1" x14ac:dyDescent="0.25">
      <c r="A490" s="153"/>
      <c r="B490" s="306" t="s">
        <v>395</v>
      </c>
      <c r="C490" s="306"/>
      <c r="D490" s="306"/>
      <c r="E490" s="151" t="s">
        <v>7</v>
      </c>
      <c r="F490" s="152" t="s">
        <v>6</v>
      </c>
      <c r="G490" s="153"/>
      <c r="H490" s="151" t="s">
        <v>5</v>
      </c>
    </row>
    <row r="491" spans="1:8" x14ac:dyDescent="0.25">
      <c r="A491" s="170"/>
      <c r="B491" s="152">
        <v>250</v>
      </c>
      <c r="C491" s="170"/>
      <c r="D491" s="285" t="s">
        <v>1611</v>
      </c>
      <c r="E491" s="151" t="s">
        <v>394</v>
      </c>
      <c r="F491" s="154">
        <f>VLOOKUP(E491,IN_08_20!$B$8:$E$635,4,FALSE)</f>
        <v>16511.71193090055</v>
      </c>
      <c r="G491" s="170"/>
      <c r="H491" s="151" t="s">
        <v>2</v>
      </c>
    </row>
    <row r="492" spans="1:8" ht="26.25" customHeight="1" x14ac:dyDescent="0.25">
      <c r="A492" s="153"/>
      <c r="B492" s="306" t="s">
        <v>2021</v>
      </c>
      <c r="C492" s="306"/>
      <c r="D492" s="306"/>
      <c r="E492" s="151" t="s">
        <v>7</v>
      </c>
      <c r="F492" s="152" t="s">
        <v>6</v>
      </c>
      <c r="G492" s="153"/>
      <c r="H492" s="151" t="s">
        <v>5</v>
      </c>
    </row>
    <row r="493" spans="1:8" x14ac:dyDescent="0.25">
      <c r="A493" s="170"/>
      <c r="B493" s="152">
        <v>243</v>
      </c>
      <c r="C493" s="170"/>
      <c r="D493" s="285" t="s">
        <v>1604</v>
      </c>
      <c r="E493" s="151" t="s">
        <v>393</v>
      </c>
      <c r="F493" s="154">
        <f>VLOOKUP(E493,IN_08_20!$B$8:$E$635,4,FALSE)</f>
        <v>1743.2180240362509</v>
      </c>
      <c r="G493" s="170"/>
      <c r="H493" s="151" t="s">
        <v>4</v>
      </c>
    </row>
    <row r="494" spans="1:8" ht="26.25" customHeight="1" x14ac:dyDescent="0.25">
      <c r="A494" s="170"/>
      <c r="B494" s="152">
        <v>245</v>
      </c>
      <c r="C494" s="170"/>
      <c r="D494" s="285" t="s">
        <v>1606</v>
      </c>
      <c r="E494" s="151" t="s">
        <v>392</v>
      </c>
      <c r="F494" s="154">
        <f>VLOOKUP(E494,IN_08_20!$B$8:$E$635,4,FALSE)</f>
        <v>172.01465653421619</v>
      </c>
      <c r="G494" s="170"/>
      <c r="H494" s="151" t="s">
        <v>4</v>
      </c>
    </row>
    <row r="495" spans="1:8" ht="26.25" customHeight="1" x14ac:dyDescent="0.25">
      <c r="A495" s="153"/>
      <c r="B495" s="306" t="s">
        <v>391</v>
      </c>
      <c r="C495" s="306"/>
      <c r="D495" s="306"/>
      <c r="E495" s="151" t="s">
        <v>7</v>
      </c>
      <c r="F495" s="152" t="s">
        <v>6</v>
      </c>
      <c r="G495" s="153"/>
      <c r="H495" s="151" t="s">
        <v>5</v>
      </c>
    </row>
    <row r="496" spans="1:8" x14ac:dyDescent="0.25">
      <c r="A496" s="170"/>
      <c r="B496" s="152">
        <v>255</v>
      </c>
      <c r="C496" s="170"/>
      <c r="D496" s="285" t="s">
        <v>1615</v>
      </c>
      <c r="E496" s="151" t="s">
        <v>390</v>
      </c>
      <c r="F496" s="154">
        <f>VLOOKUP(E496,IN_08_20!$B$8:$E$635,4,FALSE)</f>
        <v>12653.333409387191</v>
      </c>
      <c r="G496" s="170"/>
      <c r="H496" s="151" t="s">
        <v>2</v>
      </c>
    </row>
    <row r="497" spans="1:8" ht="26.25" customHeight="1" x14ac:dyDescent="0.25">
      <c r="A497" s="153"/>
      <c r="B497" s="306" t="s">
        <v>389</v>
      </c>
      <c r="C497" s="306"/>
      <c r="D497" s="306"/>
      <c r="E497" s="151" t="s">
        <v>7</v>
      </c>
      <c r="F497" s="152" t="s">
        <v>6</v>
      </c>
      <c r="G497" s="153"/>
      <c r="H497" s="151" t="s">
        <v>5</v>
      </c>
    </row>
    <row r="498" spans="1:8" x14ac:dyDescent="0.25">
      <c r="A498" s="170"/>
      <c r="B498" s="152">
        <v>239</v>
      </c>
      <c r="C498" s="170"/>
      <c r="D498" s="285" t="s">
        <v>1597</v>
      </c>
      <c r="E498" s="151" t="s">
        <v>388</v>
      </c>
      <c r="F498" s="154">
        <f>VLOOKUP(E498,IN_08_20!$B$8:$E$635,4,FALSE)</f>
        <v>128383.37968998925</v>
      </c>
      <c r="G498" s="170"/>
      <c r="H498" s="151" t="s">
        <v>2</v>
      </c>
    </row>
    <row r="499" spans="1:8" ht="26.25" customHeight="1" x14ac:dyDescent="0.25">
      <c r="A499" s="170"/>
      <c r="B499" s="152">
        <v>240</v>
      </c>
      <c r="C499" s="170"/>
      <c r="D499" s="285" t="s">
        <v>1598</v>
      </c>
      <c r="E499" s="151" t="s">
        <v>387</v>
      </c>
      <c r="F499" s="154">
        <f>VLOOKUP(E499,IN_08_20!$B$8:$E$635,4,FALSE)</f>
        <v>110402.96730957272</v>
      </c>
      <c r="G499" s="170"/>
      <c r="H499" s="151" t="s">
        <v>2</v>
      </c>
    </row>
    <row r="500" spans="1:8" ht="15" customHeight="1" x14ac:dyDescent="0.25">
      <c r="A500" s="153"/>
      <c r="B500" s="306" t="s">
        <v>386</v>
      </c>
      <c r="C500" s="306"/>
      <c r="D500" s="306"/>
      <c r="E500" s="151" t="s">
        <v>7</v>
      </c>
      <c r="F500" s="152" t="s">
        <v>6</v>
      </c>
      <c r="G500" s="153"/>
      <c r="H500" s="151" t="s">
        <v>5</v>
      </c>
    </row>
    <row r="501" spans="1:8" x14ac:dyDescent="0.25">
      <c r="A501" s="170"/>
      <c r="B501" s="152">
        <v>244</v>
      </c>
      <c r="C501" s="170"/>
      <c r="D501" s="285" t="s">
        <v>1605</v>
      </c>
      <c r="E501" s="151" t="s">
        <v>385</v>
      </c>
      <c r="F501" s="154">
        <f>VLOOKUP(E501,IN_08_20!$B$8:$E$635,4,FALSE)</f>
        <v>528.92059094742126</v>
      </c>
      <c r="G501" s="170"/>
      <c r="H501" s="151" t="s">
        <v>4</v>
      </c>
    </row>
    <row r="502" spans="1:8" ht="26.25" customHeight="1" x14ac:dyDescent="0.25">
      <c r="A502" s="170"/>
      <c r="B502" s="152">
        <v>246</v>
      </c>
      <c r="C502" s="170"/>
      <c r="D502" s="285" t="s">
        <v>1607</v>
      </c>
      <c r="E502" s="151" t="s">
        <v>384</v>
      </c>
      <c r="F502" s="154">
        <f>VLOOKUP(E502,IN_08_20!$B$8:$E$635,4,FALSE)</f>
        <v>1384.2611759073868</v>
      </c>
      <c r="G502" s="170"/>
      <c r="H502" s="151" t="s">
        <v>4</v>
      </c>
    </row>
    <row r="503" spans="1:8" x14ac:dyDescent="0.25">
      <c r="A503" s="170"/>
      <c r="B503" s="152">
        <v>247</v>
      </c>
      <c r="C503" s="170"/>
      <c r="D503" s="285" t="s">
        <v>1608</v>
      </c>
      <c r="E503" s="151" t="s">
        <v>383</v>
      </c>
      <c r="F503" s="154">
        <f>VLOOKUP(E503,IN_08_20!$B$8:$E$635,4,FALSE)</f>
        <v>687.97529672727183</v>
      </c>
      <c r="G503" s="170"/>
      <c r="H503" s="151" t="s">
        <v>4</v>
      </c>
    </row>
    <row r="504" spans="1:8" ht="26.25" customHeight="1" x14ac:dyDescent="0.25">
      <c r="A504" s="170"/>
      <c r="B504" s="152">
        <v>248</v>
      </c>
      <c r="C504" s="170"/>
      <c r="D504" s="285" t="s">
        <v>1609</v>
      </c>
      <c r="E504" s="151" t="s">
        <v>382</v>
      </c>
      <c r="F504" s="154">
        <f>VLOOKUP(E504,IN_08_20!$B$8:$E$635,4,FALSE)</f>
        <v>752.98894333557473</v>
      </c>
      <c r="G504" s="170"/>
      <c r="H504" s="151" t="s">
        <v>2</v>
      </c>
    </row>
    <row r="505" spans="1:8" ht="15" customHeight="1" x14ac:dyDescent="0.25">
      <c r="A505" s="153"/>
      <c r="B505" s="306" t="s">
        <v>381</v>
      </c>
      <c r="C505" s="306"/>
      <c r="D505" s="306"/>
      <c r="E505" s="151" t="s">
        <v>7</v>
      </c>
      <c r="F505" s="152" t="s">
        <v>6</v>
      </c>
      <c r="G505" s="153"/>
      <c r="H505" s="151" t="s">
        <v>5</v>
      </c>
    </row>
    <row r="506" spans="1:8" x14ac:dyDescent="0.25">
      <c r="A506" s="170"/>
      <c r="B506" s="152">
        <v>237</v>
      </c>
      <c r="C506" s="170"/>
      <c r="D506" s="285" t="s">
        <v>1595</v>
      </c>
      <c r="E506" s="151" t="s">
        <v>380</v>
      </c>
      <c r="F506" s="154">
        <f>VLOOKUP(E506,IN_08_20!$B$8:$E$635,4,FALSE)</f>
        <v>31258.525391144514</v>
      </c>
      <c r="G506" s="170"/>
      <c r="H506" s="151" t="s">
        <v>2</v>
      </c>
    </row>
    <row r="507" spans="1:8" ht="26.25" customHeight="1" x14ac:dyDescent="0.25">
      <c r="A507" s="170"/>
      <c r="B507" s="152">
        <v>238</v>
      </c>
      <c r="C507" s="170"/>
      <c r="D507" s="285" t="s">
        <v>1596</v>
      </c>
      <c r="E507" s="151" t="s">
        <v>379</v>
      </c>
      <c r="F507" s="154">
        <f>VLOOKUP(E507,IN_08_20!$B$8:$E$635,4,FALSE)</f>
        <v>32369.015279118074</v>
      </c>
      <c r="G507" s="170"/>
      <c r="H507" s="151" t="s">
        <v>2</v>
      </c>
    </row>
    <row r="508" spans="1:8" ht="15" customHeight="1" x14ac:dyDescent="0.25">
      <c r="A508" s="153"/>
      <c r="B508" s="306" t="s">
        <v>378</v>
      </c>
      <c r="C508" s="306"/>
      <c r="D508" s="306"/>
      <c r="E508" s="151" t="s">
        <v>7</v>
      </c>
      <c r="F508" s="152" t="s">
        <v>6</v>
      </c>
      <c r="G508" s="153"/>
      <c r="H508" s="151" t="s">
        <v>5</v>
      </c>
    </row>
    <row r="509" spans="1:8" x14ac:dyDescent="0.25">
      <c r="A509" s="170"/>
      <c r="B509" s="152">
        <v>242</v>
      </c>
      <c r="C509" s="170"/>
      <c r="D509" s="285" t="s">
        <v>1954</v>
      </c>
      <c r="E509" s="151" t="s">
        <v>377</v>
      </c>
      <c r="F509" s="154">
        <f>VLOOKUP(E509,IN_08_20!$B$8:$E$635,4,FALSE)</f>
        <v>6529.341686939275</v>
      </c>
      <c r="G509" s="170"/>
      <c r="H509" s="151" t="s">
        <v>2</v>
      </c>
    </row>
    <row r="510" spans="1:8" ht="15" customHeight="1" x14ac:dyDescent="0.25">
      <c r="A510" s="153"/>
      <c r="B510" s="306" t="s">
        <v>376</v>
      </c>
      <c r="C510" s="306"/>
      <c r="D510" s="306"/>
      <c r="E510" s="151" t="s">
        <v>7</v>
      </c>
      <c r="F510" s="152" t="s">
        <v>6</v>
      </c>
      <c r="G510" s="153"/>
      <c r="H510" s="151" t="s">
        <v>5</v>
      </c>
    </row>
    <row r="511" spans="1:8" x14ac:dyDescent="0.25">
      <c r="A511" s="170"/>
      <c r="B511" s="152">
        <v>256</v>
      </c>
      <c r="C511" s="170"/>
      <c r="D511" s="285" t="s">
        <v>1955</v>
      </c>
      <c r="E511" s="151" t="s">
        <v>375</v>
      </c>
      <c r="F511" s="154">
        <f>VLOOKUP(E511,IN_08_20!$B$8:$E$635,4,FALSE)</f>
        <v>11928.162097188409</v>
      </c>
      <c r="G511" s="170"/>
      <c r="H511" s="151" t="s">
        <v>2</v>
      </c>
    </row>
    <row r="512" spans="1:8" x14ac:dyDescent="0.25">
      <c r="A512" s="170"/>
      <c r="B512" s="152"/>
      <c r="C512" s="170"/>
      <c r="D512" s="285" t="s">
        <v>1764</v>
      </c>
      <c r="E512" s="151" t="s">
        <v>1765</v>
      </c>
      <c r="F512" s="154">
        <f>VLOOKUP(E512,IN_08_20!$B$8:$E$635,4,FALSE)</f>
        <v>916.67856763382622</v>
      </c>
      <c r="G512" s="170"/>
      <c r="H512" s="151" t="s">
        <v>2</v>
      </c>
    </row>
    <row r="513" spans="1:8" ht="26.25" customHeight="1" x14ac:dyDescent="0.25">
      <c r="A513" s="153"/>
      <c r="B513" s="306" t="s">
        <v>374</v>
      </c>
      <c r="C513" s="306"/>
      <c r="D513" s="306"/>
      <c r="E513" s="151" t="s">
        <v>7</v>
      </c>
      <c r="F513" s="152" t="s">
        <v>6</v>
      </c>
      <c r="G513" s="153"/>
      <c r="H513" s="151" t="s">
        <v>5</v>
      </c>
    </row>
    <row r="514" spans="1:8" x14ac:dyDescent="0.25">
      <c r="A514" s="170"/>
      <c r="B514" s="152">
        <v>645</v>
      </c>
      <c r="C514" s="170"/>
      <c r="D514" s="285" t="s">
        <v>373</v>
      </c>
      <c r="E514" s="151" t="s">
        <v>372</v>
      </c>
      <c r="F514" s="154">
        <f>VLOOKUP(E514,IN_08_20!$B$8:$E$635,4,FALSE)</f>
        <v>1008.9556401979185</v>
      </c>
      <c r="G514" s="170"/>
      <c r="H514" s="151" t="s">
        <v>2</v>
      </c>
    </row>
    <row r="515" spans="1:8" x14ac:dyDescent="0.25">
      <c r="A515" s="170"/>
      <c r="B515" s="152">
        <v>253</v>
      </c>
      <c r="C515" s="170"/>
      <c r="D515" s="285" t="s">
        <v>1614</v>
      </c>
      <c r="E515" s="151" t="s">
        <v>371</v>
      </c>
      <c r="F515" s="154">
        <f>VLOOKUP(E515,IN_08_20!$B$8:$E$635,4,FALSE)</f>
        <v>2132.0643983315335</v>
      </c>
      <c r="G515" s="170"/>
      <c r="H515" s="151" t="s">
        <v>2</v>
      </c>
    </row>
    <row r="516" spans="1:8" ht="26.25" customHeight="1" x14ac:dyDescent="0.25">
      <c r="A516" s="153"/>
      <c r="B516" s="306" t="s">
        <v>370</v>
      </c>
      <c r="C516" s="306"/>
      <c r="D516" s="306"/>
      <c r="E516" s="151" t="s">
        <v>7</v>
      </c>
      <c r="F516" s="152" t="s">
        <v>6</v>
      </c>
      <c r="G516" s="153"/>
      <c r="H516" s="151" t="s">
        <v>5</v>
      </c>
    </row>
    <row r="517" spans="1:8" x14ac:dyDescent="0.25">
      <c r="A517" s="170"/>
      <c r="B517" s="152">
        <v>257</v>
      </c>
      <c r="C517" s="170"/>
      <c r="D517" s="285" t="s">
        <v>1956</v>
      </c>
      <c r="E517" s="151" t="s">
        <v>369</v>
      </c>
      <c r="F517" s="154">
        <f>VLOOKUP(E517,IN_08_20!$B$8:$E$635,4,FALSE)</f>
        <v>2949.593189113858</v>
      </c>
      <c r="G517" s="170"/>
      <c r="H517" s="151" t="s">
        <v>2</v>
      </c>
    </row>
    <row r="518" spans="1:8" ht="26.25" customHeight="1" x14ac:dyDescent="0.25">
      <c r="A518" s="170"/>
      <c r="B518" s="152">
        <v>258</v>
      </c>
      <c r="C518" s="170"/>
      <c r="D518" s="285" t="s">
        <v>1617</v>
      </c>
      <c r="E518" s="151" t="s">
        <v>368</v>
      </c>
      <c r="F518" s="154">
        <f>VLOOKUP(E518,IN_08_20!$B$8:$E$635,4,FALSE)</f>
        <v>6239.8565456715123</v>
      </c>
      <c r="G518" s="170"/>
      <c r="H518" s="151" t="s">
        <v>2</v>
      </c>
    </row>
    <row r="519" spans="1:8" x14ac:dyDescent="0.25">
      <c r="A519" s="170"/>
      <c r="B519" s="152">
        <v>259</v>
      </c>
      <c r="C519" s="170"/>
      <c r="D519" s="285" t="s">
        <v>1957</v>
      </c>
      <c r="E519" s="151" t="s">
        <v>367</v>
      </c>
      <c r="F519" s="154">
        <f>VLOOKUP(E519,IN_08_20!$B$8:$E$635,4,FALSE)</f>
        <v>82.068032069702994</v>
      </c>
      <c r="G519" s="170"/>
      <c r="H519" s="151" t="s">
        <v>0</v>
      </c>
    </row>
    <row r="520" spans="1:8" ht="26.25" customHeight="1" x14ac:dyDescent="0.25">
      <c r="A520" s="170"/>
      <c r="B520" s="152">
        <v>336</v>
      </c>
      <c r="C520" s="170"/>
      <c r="D520" s="285" t="s">
        <v>1958</v>
      </c>
      <c r="E520" s="151" t="s">
        <v>366</v>
      </c>
      <c r="F520" s="154">
        <f>VLOOKUP(E520,IN_08_20!$B$8:$E$635,4,FALSE)</f>
        <v>600.78006663412032</v>
      </c>
      <c r="G520" s="170"/>
      <c r="H520" s="151" t="s">
        <v>2</v>
      </c>
    </row>
    <row r="521" spans="1:8" ht="15" customHeight="1" x14ac:dyDescent="0.25">
      <c r="A521" s="153"/>
      <c r="B521" s="306" t="s">
        <v>365</v>
      </c>
      <c r="C521" s="306"/>
      <c r="D521" s="306"/>
      <c r="E521" s="151" t="s">
        <v>7</v>
      </c>
      <c r="F521" s="152" t="s">
        <v>6</v>
      </c>
      <c r="G521" s="153"/>
      <c r="H521" s="151" t="s">
        <v>5</v>
      </c>
    </row>
    <row r="522" spans="1:8" x14ac:dyDescent="0.25">
      <c r="A522" s="170"/>
      <c r="B522" s="152">
        <v>241</v>
      </c>
      <c r="C522" s="170"/>
      <c r="D522" s="285" t="s">
        <v>1599</v>
      </c>
      <c r="E522" s="151" t="s">
        <v>364</v>
      </c>
      <c r="F522" s="154">
        <f>VLOOKUP(E522,IN_08_20!$B$8:$E$635,4,FALSE)</f>
        <v>2887.8363049573318</v>
      </c>
      <c r="G522" s="170"/>
      <c r="H522" s="151" t="s">
        <v>2</v>
      </c>
    </row>
    <row r="523" spans="1:8" ht="26.25" customHeight="1" x14ac:dyDescent="0.25">
      <c r="A523" s="170"/>
      <c r="B523" s="152">
        <v>1291</v>
      </c>
      <c r="C523" s="170"/>
      <c r="D523" s="285" t="s">
        <v>1600</v>
      </c>
      <c r="E523" s="151" t="s">
        <v>363</v>
      </c>
      <c r="F523" s="154">
        <f>VLOOKUP(E523,IN_08_20!$B$8:$E$635,4,FALSE)</f>
        <v>1848.3940248670147</v>
      </c>
      <c r="G523" s="170"/>
      <c r="H523" s="151" t="s">
        <v>2</v>
      </c>
    </row>
    <row r="524" spans="1:8" ht="15" customHeight="1" x14ac:dyDescent="0.25">
      <c r="A524" s="153"/>
      <c r="B524" s="306" t="s">
        <v>362</v>
      </c>
      <c r="C524" s="306"/>
      <c r="D524" s="306"/>
      <c r="E524" s="151" t="s">
        <v>7</v>
      </c>
      <c r="F524" s="152" t="s">
        <v>6</v>
      </c>
      <c r="G524" s="153"/>
      <c r="H524" s="151" t="s">
        <v>5</v>
      </c>
    </row>
    <row r="525" spans="1:8" x14ac:dyDescent="0.25">
      <c r="A525" s="170"/>
      <c r="B525" s="152">
        <v>252</v>
      </c>
      <c r="C525" s="170"/>
      <c r="D525" s="285" t="s">
        <v>1613</v>
      </c>
      <c r="E525" s="151" t="s">
        <v>361</v>
      </c>
      <c r="F525" s="154">
        <f>VLOOKUP(E525,IN_08_20!$B$8:$E$635,4,FALSE)</f>
        <v>6865.5044708333298</v>
      </c>
      <c r="G525" s="170"/>
      <c r="H525" s="151" t="s">
        <v>2</v>
      </c>
    </row>
    <row r="526" spans="1:8" ht="15" customHeight="1" x14ac:dyDescent="0.25">
      <c r="A526" s="153"/>
      <c r="B526" s="306" t="s">
        <v>360</v>
      </c>
      <c r="C526" s="306"/>
      <c r="D526" s="306"/>
      <c r="E526" s="151" t="s">
        <v>7</v>
      </c>
      <c r="F526" s="152" t="s">
        <v>6</v>
      </c>
      <c r="G526" s="153"/>
      <c r="H526" s="151" t="s">
        <v>5</v>
      </c>
    </row>
    <row r="527" spans="1:8" x14ac:dyDescent="0.25">
      <c r="A527" s="170"/>
      <c r="B527" s="152">
        <v>249</v>
      </c>
      <c r="C527" s="170"/>
      <c r="D527" s="285" t="s">
        <v>1610</v>
      </c>
      <c r="E527" s="151" t="s">
        <v>359</v>
      </c>
      <c r="F527" s="154">
        <f>VLOOKUP(E527,IN_08_20!$B$8:$E$635,4,FALSE)</f>
        <v>841684.83876584633</v>
      </c>
      <c r="G527" s="170"/>
      <c r="H527" s="151" t="s">
        <v>2</v>
      </c>
    </row>
    <row r="528" spans="1:8" ht="26.25" customHeight="1" x14ac:dyDescent="0.25">
      <c r="A528" s="307" t="s">
        <v>358</v>
      </c>
      <c r="B528" s="307"/>
      <c r="C528" s="307"/>
      <c r="D528" s="307"/>
      <c r="E528" s="306"/>
      <c r="F528" s="306"/>
      <c r="G528" s="306"/>
      <c r="H528" s="306"/>
    </row>
    <row r="529" spans="1:8" ht="15" customHeight="1" x14ac:dyDescent="0.25">
      <c r="A529" s="153"/>
      <c r="B529" s="306" t="s">
        <v>357</v>
      </c>
      <c r="C529" s="306"/>
      <c r="D529" s="306"/>
      <c r="E529" s="151" t="s">
        <v>7</v>
      </c>
      <c r="F529" s="152" t="s">
        <v>6</v>
      </c>
      <c r="G529" s="153"/>
      <c r="H529" s="151" t="s">
        <v>5</v>
      </c>
    </row>
    <row r="530" spans="1:8" x14ac:dyDescent="0.25">
      <c r="A530" s="170"/>
      <c r="B530" s="152">
        <v>260</v>
      </c>
      <c r="C530" s="170"/>
      <c r="D530" s="285" t="s">
        <v>1618</v>
      </c>
      <c r="E530" s="151" t="s">
        <v>356</v>
      </c>
      <c r="F530" s="154">
        <f>VLOOKUP(E530,IN_08_20!$B$8:$E$635,4,FALSE)</f>
        <v>725.50040461459969</v>
      </c>
      <c r="G530" s="170"/>
      <c r="H530" s="151" t="s">
        <v>2</v>
      </c>
    </row>
    <row r="531" spans="1:8" ht="26.25" customHeight="1" x14ac:dyDescent="0.25">
      <c r="A531" s="170"/>
      <c r="B531" s="152">
        <v>261</v>
      </c>
      <c r="C531" s="170"/>
      <c r="D531" s="285" t="s">
        <v>1619</v>
      </c>
      <c r="E531" s="151" t="s">
        <v>355</v>
      </c>
      <c r="F531" s="154">
        <f>VLOOKUP(E531,IN_08_20!$B$8:$E$635,4,FALSE)</f>
        <v>746.63148436065592</v>
      </c>
      <c r="G531" s="170"/>
      <c r="H531" s="151" t="s">
        <v>2</v>
      </c>
    </row>
    <row r="532" spans="1:8" x14ac:dyDescent="0.25">
      <c r="A532" s="170"/>
      <c r="B532" s="152">
        <v>266</v>
      </c>
      <c r="C532" s="170"/>
      <c r="D532" s="285" t="s">
        <v>1623</v>
      </c>
      <c r="E532" s="151" t="s">
        <v>354</v>
      </c>
      <c r="F532" s="154">
        <f>VLOOKUP(E532,IN_08_20!$B$8:$E$635,4,FALSE)</f>
        <v>2161.2609873005263</v>
      </c>
      <c r="G532" s="170"/>
      <c r="H532" s="151" t="s">
        <v>2</v>
      </c>
    </row>
    <row r="533" spans="1:8" ht="26.25" customHeight="1" x14ac:dyDescent="0.25">
      <c r="A533" s="153"/>
      <c r="B533" s="306" t="s">
        <v>353</v>
      </c>
      <c r="C533" s="306"/>
      <c r="D533" s="306"/>
      <c r="E533" s="151" t="s">
        <v>7</v>
      </c>
      <c r="F533" s="152" t="s">
        <v>6</v>
      </c>
      <c r="G533" s="153"/>
      <c r="H533" s="151" t="s">
        <v>5</v>
      </c>
    </row>
    <row r="534" spans="1:8" x14ac:dyDescent="0.25">
      <c r="A534" s="170"/>
      <c r="B534" s="152">
        <v>267</v>
      </c>
      <c r="C534" s="170"/>
      <c r="D534" s="285" t="s">
        <v>1624</v>
      </c>
      <c r="E534" s="151" t="s">
        <v>352</v>
      </c>
      <c r="F534" s="154">
        <f>VLOOKUP(E534,IN_08_20!$B$8:$E$635,4,FALSE)</f>
        <v>1565.5156237172635</v>
      </c>
      <c r="G534" s="170"/>
      <c r="H534" s="151" t="s">
        <v>2</v>
      </c>
    </row>
    <row r="535" spans="1:8" ht="26.25" customHeight="1" x14ac:dyDescent="0.25">
      <c r="A535" s="170"/>
      <c r="B535" s="152">
        <v>268</v>
      </c>
      <c r="C535" s="170"/>
      <c r="D535" s="285" t="s">
        <v>1625</v>
      </c>
      <c r="E535" s="151" t="s">
        <v>351</v>
      </c>
      <c r="F535" s="154">
        <f>VLOOKUP(E535,IN_08_20!$B$8:$E$635,4,FALSE)</f>
        <v>1389.4879773848688</v>
      </c>
      <c r="G535" s="170"/>
      <c r="H535" s="151" t="s">
        <v>2</v>
      </c>
    </row>
    <row r="536" spans="1:8" ht="26.25" customHeight="1" x14ac:dyDescent="0.25">
      <c r="A536" s="153"/>
      <c r="B536" s="306" t="s">
        <v>350</v>
      </c>
      <c r="C536" s="306"/>
      <c r="D536" s="306"/>
      <c r="E536" s="151" t="s">
        <v>7</v>
      </c>
      <c r="F536" s="152" t="s">
        <v>6</v>
      </c>
      <c r="G536" s="153"/>
      <c r="H536" s="151" t="s">
        <v>5</v>
      </c>
    </row>
    <row r="537" spans="1:8" x14ac:dyDescent="0.25">
      <c r="A537" s="170"/>
      <c r="B537" s="152">
        <v>262</v>
      </c>
      <c r="C537" s="170"/>
      <c r="D537" s="285" t="s">
        <v>1959</v>
      </c>
      <c r="E537" s="151" t="s">
        <v>349</v>
      </c>
      <c r="F537" s="154">
        <f>VLOOKUP(E537,IN_08_20!$B$8:$E$635,4,FALSE)</f>
        <v>108.86135703720447</v>
      </c>
      <c r="G537" s="170"/>
      <c r="H537" s="151" t="s">
        <v>4</v>
      </c>
    </row>
    <row r="538" spans="1:8" x14ac:dyDescent="0.25">
      <c r="A538" s="170"/>
      <c r="B538" s="152">
        <v>263</v>
      </c>
      <c r="C538" s="170"/>
      <c r="D538" s="285" t="s">
        <v>1960</v>
      </c>
      <c r="E538" s="151" t="s">
        <v>348</v>
      </c>
      <c r="F538" s="154">
        <f>VLOOKUP(E538,IN_08_20!$B$8:$E$635,4,FALSE)</f>
        <v>463.91042118716052</v>
      </c>
      <c r="G538" s="170"/>
      <c r="H538" s="151" t="s">
        <v>4</v>
      </c>
    </row>
    <row r="539" spans="1:8" x14ac:dyDescent="0.25">
      <c r="A539" s="170"/>
      <c r="B539" s="152">
        <v>264</v>
      </c>
      <c r="C539" s="170"/>
      <c r="D539" s="285" t="s">
        <v>1961</v>
      </c>
      <c r="E539" s="151" t="s">
        <v>347</v>
      </c>
      <c r="F539" s="154">
        <f>VLOOKUP(E539,IN_08_20!$B$8:$E$635,4,FALSE)</f>
        <v>728.45238737638033</v>
      </c>
      <c r="G539" s="170"/>
      <c r="H539" s="151" t="s">
        <v>4</v>
      </c>
    </row>
    <row r="540" spans="1:8" ht="26.25" customHeight="1" x14ac:dyDescent="0.25">
      <c r="A540" s="307" t="s">
        <v>346</v>
      </c>
      <c r="B540" s="307"/>
      <c r="C540" s="307"/>
      <c r="D540" s="307"/>
      <c r="E540" s="306"/>
      <c r="F540" s="306"/>
      <c r="G540" s="306"/>
      <c r="H540" s="306"/>
    </row>
    <row r="541" spans="1:8" ht="15" customHeight="1" x14ac:dyDescent="0.25">
      <c r="A541" s="153"/>
      <c r="B541" s="306" t="s">
        <v>345</v>
      </c>
      <c r="C541" s="306"/>
      <c r="D541" s="306"/>
      <c r="E541" s="151" t="s">
        <v>7</v>
      </c>
      <c r="F541" s="152" t="s">
        <v>6</v>
      </c>
      <c r="G541" s="153"/>
      <c r="H541" s="151" t="s">
        <v>5</v>
      </c>
    </row>
    <row r="542" spans="1:8" x14ac:dyDescent="0.25">
      <c r="A542" s="170"/>
      <c r="B542" s="152">
        <v>269</v>
      </c>
      <c r="C542" s="170"/>
      <c r="D542" s="285" t="s">
        <v>1882</v>
      </c>
      <c r="E542" s="151" t="s">
        <v>344</v>
      </c>
      <c r="F542" s="154">
        <f>VLOOKUP(E542,IN_08_20!$B$8:$E$635,4,FALSE)</f>
        <v>548.31334540015814</v>
      </c>
      <c r="G542" s="170"/>
      <c r="H542" s="151" t="s">
        <v>3</v>
      </c>
    </row>
    <row r="543" spans="1:8" ht="26.25" customHeight="1" x14ac:dyDescent="0.25">
      <c r="A543" s="170"/>
      <c r="B543" s="152">
        <v>1232</v>
      </c>
      <c r="C543" s="170"/>
      <c r="D543" s="285" t="s">
        <v>1252</v>
      </c>
      <c r="E543" s="151" t="s">
        <v>343</v>
      </c>
      <c r="F543" s="154">
        <f>VLOOKUP(E543,IN_08_20!$B$8:$E$635,4,FALSE)</f>
        <v>662.89004304138871</v>
      </c>
      <c r="G543" s="170"/>
      <c r="H543" s="151" t="s">
        <v>3</v>
      </c>
    </row>
    <row r="544" spans="1:8" ht="15" customHeight="1" x14ac:dyDescent="0.25">
      <c r="A544" s="153"/>
      <c r="B544" s="306" t="s">
        <v>342</v>
      </c>
      <c r="C544" s="306"/>
      <c r="D544" s="306"/>
      <c r="E544" s="151" t="s">
        <v>7</v>
      </c>
      <c r="F544" s="152" t="s">
        <v>6</v>
      </c>
      <c r="G544" s="153"/>
      <c r="H544" s="151" t="s">
        <v>5</v>
      </c>
    </row>
    <row r="545" spans="1:8" x14ac:dyDescent="0.25">
      <c r="A545" s="170"/>
      <c r="B545" s="152">
        <v>296</v>
      </c>
      <c r="C545" s="170"/>
      <c r="D545" s="285" t="s">
        <v>1644</v>
      </c>
      <c r="E545" s="151" t="s">
        <v>341</v>
      </c>
      <c r="F545" s="154">
        <f>VLOOKUP(E545,IN_08_20!$B$8:$E$635,4,FALSE)</f>
        <v>2224.2427985640265</v>
      </c>
      <c r="G545" s="170"/>
      <c r="H545" s="151" t="s">
        <v>1</v>
      </c>
    </row>
    <row r="546" spans="1:8" ht="25.5" x14ac:dyDescent="0.25">
      <c r="A546" s="170"/>
      <c r="B546" s="152">
        <v>810</v>
      </c>
      <c r="C546" s="170"/>
      <c r="D546" s="285" t="s">
        <v>1962</v>
      </c>
      <c r="E546" s="151" t="s">
        <v>1203</v>
      </c>
      <c r="F546" s="154">
        <f>VLOOKUP(E546,IN_08_20!$B$8:$E$635,4,FALSE)</f>
        <v>2569.3316557500093</v>
      </c>
      <c r="G546" s="170"/>
      <c r="H546" s="151" t="s">
        <v>1</v>
      </c>
    </row>
    <row r="547" spans="1:8" ht="26.25" customHeight="1" x14ac:dyDescent="0.25">
      <c r="A547" s="153"/>
      <c r="B547" s="306" t="s">
        <v>340</v>
      </c>
      <c r="C547" s="306"/>
      <c r="D547" s="306"/>
      <c r="E547" s="151" t="s">
        <v>7</v>
      </c>
      <c r="F547" s="152" t="s">
        <v>6</v>
      </c>
      <c r="G547" s="153"/>
      <c r="H547" s="151" t="s">
        <v>5</v>
      </c>
    </row>
    <row r="548" spans="1:8" ht="26.25" customHeight="1" x14ac:dyDescent="0.25">
      <c r="A548" s="170"/>
      <c r="B548" s="152">
        <v>283</v>
      </c>
      <c r="C548" s="170"/>
      <c r="D548" s="285" t="s">
        <v>1633</v>
      </c>
      <c r="E548" s="151" t="s">
        <v>339</v>
      </c>
      <c r="F548" s="154">
        <f>VLOOKUP(E548,IN_08_20!$B$8:$E$635,4,FALSE)</f>
        <v>3387.0832721148467</v>
      </c>
      <c r="G548" s="170"/>
      <c r="H548" s="151" t="s">
        <v>2</v>
      </c>
    </row>
    <row r="549" spans="1:8" ht="15" customHeight="1" x14ac:dyDescent="0.25">
      <c r="A549" s="153"/>
      <c r="B549" s="306" t="s">
        <v>338</v>
      </c>
      <c r="C549" s="306"/>
      <c r="D549" s="306"/>
      <c r="E549" s="151" t="s">
        <v>7</v>
      </c>
      <c r="F549" s="152" t="s">
        <v>6</v>
      </c>
      <c r="G549" s="153"/>
      <c r="H549" s="151" t="s">
        <v>5</v>
      </c>
    </row>
    <row r="550" spans="1:8" x14ac:dyDescent="0.25">
      <c r="A550" s="170"/>
      <c r="B550" s="152">
        <v>289</v>
      </c>
      <c r="C550" s="170"/>
      <c r="D550" s="285" t="s">
        <v>1638</v>
      </c>
      <c r="E550" s="151" t="s">
        <v>337</v>
      </c>
      <c r="F550" s="154">
        <f>VLOOKUP(E550,IN_08_20!$B$8:$E$635,4,FALSE)</f>
        <v>6.8685856352865651</v>
      </c>
      <c r="G550" s="170"/>
      <c r="H550" s="151" t="s">
        <v>336</v>
      </c>
    </row>
    <row r="551" spans="1:8" ht="26.25" customHeight="1" x14ac:dyDescent="0.25">
      <c r="A551" s="153"/>
      <c r="B551" s="306" t="s">
        <v>335</v>
      </c>
      <c r="C551" s="306"/>
      <c r="D551" s="306"/>
      <c r="E551" s="151" t="s">
        <v>7</v>
      </c>
      <c r="F551" s="152" t="s">
        <v>6</v>
      </c>
      <c r="G551" s="153"/>
      <c r="H551" s="151" t="s">
        <v>5</v>
      </c>
    </row>
    <row r="552" spans="1:8" x14ac:dyDescent="0.25">
      <c r="A552" s="170"/>
      <c r="B552" s="152">
        <v>284</v>
      </c>
      <c r="C552" s="170"/>
      <c r="D552" s="285" t="s">
        <v>1963</v>
      </c>
      <c r="E552" s="151" t="s">
        <v>334</v>
      </c>
      <c r="F552" s="154">
        <f>VLOOKUP(E552,IN_08_20!$B$8:$E$635,4,FALSE)</f>
        <v>85884.457358437954</v>
      </c>
      <c r="G552" s="170"/>
      <c r="H552" s="151" t="s">
        <v>311</v>
      </c>
    </row>
    <row r="553" spans="1:8" x14ac:dyDescent="0.25">
      <c r="A553" s="170"/>
      <c r="B553" s="152">
        <v>285</v>
      </c>
      <c r="C553" s="170"/>
      <c r="D553" s="285" t="s">
        <v>1964</v>
      </c>
      <c r="E553" s="151" t="s">
        <v>333</v>
      </c>
      <c r="F553" s="154">
        <f>VLOOKUP(E553,IN_08_20!$B$8:$E$635,4,FALSE)</f>
        <v>66882.123034129923</v>
      </c>
      <c r="G553" s="170"/>
      <c r="H553" s="151" t="s">
        <v>311</v>
      </c>
    </row>
    <row r="554" spans="1:8" ht="15" customHeight="1" x14ac:dyDescent="0.25">
      <c r="A554" s="153"/>
      <c r="B554" s="306" t="s">
        <v>332</v>
      </c>
      <c r="C554" s="306"/>
      <c r="D554" s="306"/>
      <c r="E554" s="151" t="s">
        <v>7</v>
      </c>
      <c r="F554" s="152" t="s">
        <v>6</v>
      </c>
      <c r="G554" s="153"/>
      <c r="H554" s="151" t="s">
        <v>5</v>
      </c>
    </row>
    <row r="555" spans="1:8" ht="26.25" customHeight="1" x14ac:dyDescent="0.25">
      <c r="A555" s="170"/>
      <c r="B555" s="152">
        <v>287</v>
      </c>
      <c r="C555" s="170"/>
      <c r="D555" s="285" t="s">
        <v>1965</v>
      </c>
      <c r="E555" s="151" t="s">
        <v>331</v>
      </c>
      <c r="F555" s="154">
        <f>VLOOKUP(E555,IN_08_20!$B$8:$E$635,4,FALSE)</f>
        <v>85520.185815779769</v>
      </c>
      <c r="G555" s="170"/>
      <c r="H555" s="151" t="s">
        <v>311</v>
      </c>
    </row>
    <row r="556" spans="1:8" ht="15" customHeight="1" x14ac:dyDescent="0.25">
      <c r="A556" s="153"/>
      <c r="B556" s="306" t="s">
        <v>330</v>
      </c>
      <c r="C556" s="306"/>
      <c r="D556" s="306"/>
      <c r="E556" s="151" t="s">
        <v>7</v>
      </c>
      <c r="F556" s="152" t="s">
        <v>6</v>
      </c>
      <c r="G556" s="153"/>
      <c r="H556" s="151" t="s">
        <v>5</v>
      </c>
    </row>
    <row r="557" spans="1:8" ht="26.25" customHeight="1" x14ac:dyDescent="0.25">
      <c r="A557" s="170"/>
      <c r="B557" s="152">
        <v>294</v>
      </c>
      <c r="C557" s="170"/>
      <c r="D557" s="285" t="s">
        <v>1643</v>
      </c>
      <c r="E557" s="151" t="s">
        <v>329</v>
      </c>
      <c r="F557" s="154">
        <f>VLOOKUP(E557,IN_08_20!$B$8:$E$635,4,FALSE)</f>
        <v>36168.979993071873</v>
      </c>
      <c r="G557" s="170"/>
      <c r="H557" s="151" t="s">
        <v>3</v>
      </c>
    </row>
    <row r="558" spans="1:8" ht="15" customHeight="1" x14ac:dyDescent="0.25">
      <c r="A558" s="153"/>
      <c r="B558" s="306" t="s">
        <v>328</v>
      </c>
      <c r="C558" s="306"/>
      <c r="D558" s="306"/>
      <c r="E558" s="151" t="s">
        <v>7</v>
      </c>
      <c r="F558" s="152" t="s">
        <v>6</v>
      </c>
      <c r="G558" s="153"/>
      <c r="H558" s="151" t="s">
        <v>5</v>
      </c>
    </row>
    <row r="559" spans="1:8" ht="26.25" customHeight="1" x14ac:dyDescent="0.25">
      <c r="A559" s="170"/>
      <c r="B559" s="152">
        <v>293</v>
      </c>
      <c r="C559" s="170"/>
      <c r="D559" s="285" t="s">
        <v>1966</v>
      </c>
      <c r="E559" s="151" t="s">
        <v>327</v>
      </c>
      <c r="F559" s="154">
        <f>VLOOKUP(E559,IN_08_20!$B$8:$E$635,4,FALSE)</f>
        <v>348176.29752592352</v>
      </c>
      <c r="G559" s="170"/>
      <c r="H559" s="151" t="s">
        <v>2</v>
      </c>
    </row>
    <row r="560" spans="1:8" ht="15" customHeight="1" x14ac:dyDescent="0.25">
      <c r="A560" s="153"/>
      <c r="B560" s="306" t="s">
        <v>326</v>
      </c>
      <c r="C560" s="306"/>
      <c r="D560" s="306"/>
      <c r="E560" s="151" t="s">
        <v>7</v>
      </c>
      <c r="F560" s="152" t="s">
        <v>6</v>
      </c>
      <c r="G560" s="153"/>
      <c r="H560" s="151" t="s">
        <v>5</v>
      </c>
    </row>
    <row r="561" spans="1:8" x14ac:dyDescent="0.25">
      <c r="A561" s="170"/>
      <c r="B561" s="152">
        <v>280</v>
      </c>
      <c r="C561" s="170"/>
      <c r="D561" s="285" t="s">
        <v>1967</v>
      </c>
      <c r="E561" s="151" t="s">
        <v>325</v>
      </c>
      <c r="F561" s="154">
        <f>VLOOKUP(E561,IN_08_20!$B$8:$E$635,4,FALSE)</f>
        <v>22695.195055461656</v>
      </c>
      <c r="G561" s="170"/>
      <c r="H561" s="151" t="s">
        <v>2</v>
      </c>
    </row>
    <row r="562" spans="1:8" ht="26.25" customHeight="1" x14ac:dyDescent="0.25">
      <c r="A562" s="153"/>
      <c r="B562" s="306" t="s">
        <v>324</v>
      </c>
      <c r="C562" s="306"/>
      <c r="D562" s="306"/>
      <c r="E562" s="151" t="s">
        <v>7</v>
      </c>
      <c r="F562" s="152" t="s">
        <v>6</v>
      </c>
      <c r="G562" s="153"/>
      <c r="H562" s="151" t="s">
        <v>5</v>
      </c>
    </row>
    <row r="563" spans="1:8" x14ac:dyDescent="0.25">
      <c r="A563" s="170"/>
      <c r="B563" s="152">
        <v>286</v>
      </c>
      <c r="C563" s="170"/>
      <c r="D563" s="285" t="s">
        <v>1636</v>
      </c>
      <c r="E563" s="151" t="s">
        <v>323</v>
      </c>
      <c r="F563" s="154">
        <f>VLOOKUP(E563,IN_08_20!$B$8:$E$635,4,FALSE)</f>
        <v>75337.56871347694</v>
      </c>
      <c r="G563" s="170"/>
      <c r="H563" s="151" t="s">
        <v>311</v>
      </c>
    </row>
    <row r="564" spans="1:8" ht="26.25" customHeight="1" x14ac:dyDescent="0.25">
      <c r="A564" s="153"/>
      <c r="B564" s="306" t="s">
        <v>322</v>
      </c>
      <c r="C564" s="306"/>
      <c r="D564" s="306"/>
      <c r="E564" s="151" t="s">
        <v>7</v>
      </c>
      <c r="F564" s="152" t="s">
        <v>6</v>
      </c>
      <c r="G564" s="153"/>
      <c r="H564" s="151" t="s">
        <v>5</v>
      </c>
    </row>
    <row r="565" spans="1:8" ht="25.5" x14ac:dyDescent="0.25">
      <c r="A565" s="170"/>
      <c r="B565" s="152">
        <v>275</v>
      </c>
      <c r="C565" s="170"/>
      <c r="D565" s="285" t="s">
        <v>1968</v>
      </c>
      <c r="E565" s="151" t="s">
        <v>321</v>
      </c>
      <c r="F565" s="154">
        <f>VLOOKUP(E565,IN_08_20!$B$8:$E$635,4,FALSE)</f>
        <v>16534.869835421443</v>
      </c>
      <c r="G565" s="170"/>
      <c r="H565" s="151" t="s">
        <v>2</v>
      </c>
    </row>
    <row r="566" spans="1:8" ht="26.25" customHeight="1" x14ac:dyDescent="0.25">
      <c r="A566" s="170"/>
      <c r="B566" s="152">
        <v>276</v>
      </c>
      <c r="C566" s="170"/>
      <c r="D566" s="285" t="s">
        <v>1969</v>
      </c>
      <c r="E566" s="151" t="s">
        <v>320</v>
      </c>
      <c r="F566" s="154">
        <f>VLOOKUP(E566,IN_08_20!$B$8:$E$635,4,FALSE)</f>
        <v>22014.613267723944</v>
      </c>
      <c r="G566" s="170"/>
      <c r="H566" s="151" t="s">
        <v>2</v>
      </c>
    </row>
    <row r="567" spans="1:8" ht="25.5" x14ac:dyDescent="0.25">
      <c r="A567" s="170"/>
      <c r="B567" s="152">
        <v>277</v>
      </c>
      <c r="C567" s="170"/>
      <c r="D567" s="285" t="s">
        <v>1970</v>
      </c>
      <c r="E567" s="151" t="s">
        <v>319</v>
      </c>
      <c r="F567" s="154">
        <f>VLOOKUP(E567,IN_08_20!$B$8:$E$635,4,FALSE)</f>
        <v>26332.920404721503</v>
      </c>
      <c r="G567" s="170"/>
      <c r="H567" s="151" t="s">
        <v>2</v>
      </c>
    </row>
    <row r="568" spans="1:8" ht="26.25" customHeight="1" x14ac:dyDescent="0.25">
      <c r="A568" s="170"/>
      <c r="B568" s="152">
        <v>278</v>
      </c>
      <c r="C568" s="170"/>
      <c r="D568" s="285" t="s">
        <v>1971</v>
      </c>
      <c r="E568" s="151" t="s">
        <v>318</v>
      </c>
      <c r="F568" s="154">
        <f>VLOOKUP(E568,IN_08_20!$B$8:$E$635,4,FALSE)</f>
        <v>10816.278318478098</v>
      </c>
      <c r="G568" s="170"/>
      <c r="H568" s="151" t="s">
        <v>2</v>
      </c>
    </row>
    <row r="569" spans="1:8" ht="15" customHeight="1" x14ac:dyDescent="0.25">
      <c r="A569" s="153"/>
      <c r="B569" s="306" t="s">
        <v>317</v>
      </c>
      <c r="C569" s="306"/>
      <c r="D569" s="306"/>
      <c r="E569" s="151" t="s">
        <v>7</v>
      </c>
      <c r="F569" s="152" t="s">
        <v>6</v>
      </c>
      <c r="G569" s="153"/>
      <c r="H569" s="151" t="s">
        <v>5</v>
      </c>
    </row>
    <row r="570" spans="1:8" ht="26.25" customHeight="1" x14ac:dyDescent="0.25">
      <c r="A570" s="170"/>
      <c r="B570" s="152">
        <v>288</v>
      </c>
      <c r="C570" s="170"/>
      <c r="D570" s="285" t="s">
        <v>1972</v>
      </c>
      <c r="E570" s="151" t="s">
        <v>316</v>
      </c>
      <c r="F570" s="154">
        <f>VLOOKUP(E570,IN_08_20!$B$8:$E$635,4,FALSE)</f>
        <v>137714.28480204975</v>
      </c>
      <c r="G570" s="170"/>
      <c r="H570" s="151" t="s">
        <v>4</v>
      </c>
    </row>
    <row r="571" spans="1:8" ht="15" customHeight="1" x14ac:dyDescent="0.25">
      <c r="A571" s="153"/>
      <c r="B571" s="306" t="s">
        <v>315</v>
      </c>
      <c r="C571" s="306"/>
      <c r="D571" s="306"/>
      <c r="E571" s="151" t="s">
        <v>7</v>
      </c>
      <c r="F571" s="152" t="s">
        <v>6</v>
      </c>
      <c r="G571" s="153"/>
      <c r="H571" s="151" t="s">
        <v>5</v>
      </c>
    </row>
    <row r="572" spans="1:8" ht="26.25" customHeight="1" x14ac:dyDescent="0.25">
      <c r="A572" s="170"/>
      <c r="B572" s="152">
        <v>279</v>
      </c>
      <c r="C572" s="170"/>
      <c r="D572" s="285" t="s">
        <v>1630</v>
      </c>
      <c r="E572" s="151" t="s">
        <v>314</v>
      </c>
      <c r="F572" s="154">
        <f>VLOOKUP(E572,IN_08_20!$B$8:$E$635,4,FALSE)</f>
        <v>179.27251571680765</v>
      </c>
      <c r="G572" s="170"/>
      <c r="H572" s="151" t="s">
        <v>3</v>
      </c>
    </row>
    <row r="573" spans="1:8" ht="15" customHeight="1" x14ac:dyDescent="0.25">
      <c r="A573" s="153"/>
      <c r="B573" s="306" t="s">
        <v>313</v>
      </c>
      <c r="C573" s="306"/>
      <c r="D573" s="306"/>
      <c r="E573" s="151" t="s">
        <v>7</v>
      </c>
      <c r="F573" s="152" t="s">
        <v>6</v>
      </c>
      <c r="G573" s="153"/>
      <c r="H573" s="151" t="s">
        <v>5</v>
      </c>
    </row>
    <row r="574" spans="1:8" x14ac:dyDescent="0.25">
      <c r="A574" s="170"/>
      <c r="B574" s="152">
        <v>291</v>
      </c>
      <c r="C574" s="170"/>
      <c r="D574" s="285" t="s">
        <v>1973</v>
      </c>
      <c r="E574" s="151" t="s">
        <v>312</v>
      </c>
      <c r="F574" s="154">
        <f>VLOOKUP(E574,IN_08_20!$B$8:$E$635,4,FALSE)</f>
        <v>79393.168017003598</v>
      </c>
      <c r="G574" s="170"/>
      <c r="H574" s="151" t="s">
        <v>311</v>
      </c>
    </row>
    <row r="575" spans="1:8" ht="15" customHeight="1" x14ac:dyDescent="0.25">
      <c r="A575" s="153"/>
      <c r="B575" s="306" t="s">
        <v>2022</v>
      </c>
      <c r="C575" s="306"/>
      <c r="D575" s="306"/>
      <c r="E575" s="151" t="s">
        <v>7</v>
      </c>
      <c r="F575" s="152" t="s">
        <v>6</v>
      </c>
      <c r="G575" s="153"/>
      <c r="H575" s="151" t="s">
        <v>5</v>
      </c>
    </row>
    <row r="576" spans="1:8" x14ac:dyDescent="0.25">
      <c r="A576" s="170"/>
      <c r="B576" s="152">
        <v>290</v>
      </c>
      <c r="C576" s="170"/>
      <c r="D576" s="285" t="s">
        <v>1639</v>
      </c>
      <c r="E576" s="151" t="s">
        <v>310</v>
      </c>
      <c r="F576" s="154">
        <f>VLOOKUP(E576,IN_08_20!$B$8:$E$635,4,FALSE)</f>
        <v>431.76023271540083</v>
      </c>
      <c r="G576" s="170"/>
      <c r="H576" s="151" t="s">
        <v>3</v>
      </c>
    </row>
    <row r="577" spans="1:8" ht="26.25" customHeight="1" x14ac:dyDescent="0.25">
      <c r="A577" s="170"/>
      <c r="B577" s="152">
        <v>298</v>
      </c>
      <c r="C577" s="170"/>
      <c r="D577" s="285" t="s">
        <v>1974</v>
      </c>
      <c r="E577" s="151" t="s">
        <v>309</v>
      </c>
      <c r="F577" s="154">
        <f>VLOOKUP(E577,IN_08_20!$B$8:$E$635,4,FALSE)</f>
        <v>105.04130114767554</v>
      </c>
      <c r="G577" s="170"/>
      <c r="H577" s="151" t="s">
        <v>117</v>
      </c>
    </row>
    <row r="578" spans="1:8" ht="15" customHeight="1" x14ac:dyDescent="0.25">
      <c r="A578" s="153"/>
      <c r="B578" s="306" t="s">
        <v>308</v>
      </c>
      <c r="C578" s="306"/>
      <c r="D578" s="306"/>
      <c r="E578" s="151" t="s">
        <v>7</v>
      </c>
      <c r="F578" s="152" t="s">
        <v>6</v>
      </c>
      <c r="G578" s="153"/>
      <c r="H578" s="151" t="s">
        <v>5</v>
      </c>
    </row>
    <row r="579" spans="1:8" ht="26.25" customHeight="1" x14ac:dyDescent="0.25">
      <c r="A579" s="170"/>
      <c r="B579" s="152">
        <v>292</v>
      </c>
      <c r="C579" s="170"/>
      <c r="D579" s="285" t="s">
        <v>1641</v>
      </c>
      <c r="E579" s="151" t="s">
        <v>307</v>
      </c>
      <c r="F579" s="154">
        <f>VLOOKUP(E579,IN_08_20!$B$8:$E$635,4,FALSE)</f>
        <v>1003519.5273310449</v>
      </c>
      <c r="G579" s="170"/>
      <c r="H579" s="151" t="s">
        <v>2</v>
      </c>
    </row>
    <row r="580" spans="1:8" ht="15" customHeight="1" x14ac:dyDescent="0.25">
      <c r="A580" s="153"/>
      <c r="B580" s="306" t="s">
        <v>306</v>
      </c>
      <c r="C580" s="306"/>
      <c r="D580" s="306"/>
      <c r="E580" s="151" t="s">
        <v>7</v>
      </c>
      <c r="F580" s="152" t="s">
        <v>6</v>
      </c>
      <c r="G580" s="153"/>
      <c r="H580" s="151" t="s">
        <v>5</v>
      </c>
    </row>
    <row r="581" spans="1:8" ht="26.25" customHeight="1" x14ac:dyDescent="0.25">
      <c r="A581" s="170"/>
      <c r="B581" s="152">
        <v>281</v>
      </c>
      <c r="C581" s="170"/>
      <c r="D581" s="285" t="s">
        <v>1632</v>
      </c>
      <c r="E581" s="151" t="s">
        <v>305</v>
      </c>
      <c r="F581" s="154">
        <f>VLOOKUP(E581,IN_08_20!$B$8:$E$635,4,FALSE)</f>
        <v>5095.9214132721427</v>
      </c>
      <c r="G581" s="170"/>
      <c r="H581" s="151" t="s">
        <v>2</v>
      </c>
    </row>
    <row r="582" spans="1:8" ht="18" customHeight="1" x14ac:dyDescent="0.25">
      <c r="A582" s="307" t="s">
        <v>304</v>
      </c>
      <c r="B582" s="307"/>
      <c r="C582" s="307"/>
      <c r="D582" s="307"/>
      <c r="E582" s="306"/>
      <c r="F582" s="306"/>
      <c r="G582" s="306"/>
      <c r="H582" s="306"/>
    </row>
    <row r="583" spans="1:8" ht="26.25" customHeight="1" x14ac:dyDescent="0.25">
      <c r="A583" s="153"/>
      <c r="B583" s="306" t="s">
        <v>2023</v>
      </c>
      <c r="C583" s="306"/>
      <c r="D583" s="306"/>
      <c r="E583" s="151" t="s">
        <v>7</v>
      </c>
      <c r="F583" s="152" t="s">
        <v>6</v>
      </c>
      <c r="G583" s="153"/>
      <c r="H583" s="151" t="s">
        <v>5</v>
      </c>
    </row>
    <row r="584" spans="1:8" x14ac:dyDescent="0.25">
      <c r="A584" s="170"/>
      <c r="B584" s="152">
        <v>301</v>
      </c>
      <c r="C584" s="170"/>
      <c r="D584" s="285" t="s">
        <v>1668</v>
      </c>
      <c r="E584" s="151" t="s">
        <v>303</v>
      </c>
      <c r="F584" s="154">
        <f>VLOOKUP(E584,IN_08_20!$B$8:$E$635,4,FALSE)</f>
        <v>4872.1666350620853</v>
      </c>
      <c r="G584" s="170"/>
      <c r="H584" s="151" t="s">
        <v>2</v>
      </c>
    </row>
    <row r="585" spans="1:8" ht="15" customHeight="1" x14ac:dyDescent="0.25">
      <c r="A585" s="153"/>
      <c r="B585" s="306" t="s">
        <v>302</v>
      </c>
      <c r="C585" s="306"/>
      <c r="D585" s="306"/>
      <c r="E585" s="151" t="s">
        <v>7</v>
      </c>
      <c r="F585" s="152" t="s">
        <v>6</v>
      </c>
      <c r="G585" s="153"/>
      <c r="H585" s="151" t="s">
        <v>5</v>
      </c>
    </row>
    <row r="586" spans="1:8" ht="26.25" customHeight="1" x14ac:dyDescent="0.25">
      <c r="A586" s="170"/>
      <c r="B586" s="152">
        <v>541</v>
      </c>
      <c r="C586" s="170"/>
      <c r="D586" s="285" t="s">
        <v>1649</v>
      </c>
      <c r="E586" s="151" t="s">
        <v>301</v>
      </c>
      <c r="F586" s="154">
        <f>VLOOKUP(E586,IN_08_20!$B$8:$E$635,4,FALSE)</f>
        <v>280.73612473827035</v>
      </c>
      <c r="G586" s="170"/>
      <c r="H586" s="151" t="s">
        <v>2</v>
      </c>
    </row>
    <row r="587" spans="1:8" x14ac:dyDescent="0.25">
      <c r="A587" s="170"/>
      <c r="B587" s="152">
        <v>542</v>
      </c>
      <c r="C587" s="170"/>
      <c r="D587" s="285" t="s">
        <v>1650</v>
      </c>
      <c r="E587" s="151" t="s">
        <v>300</v>
      </c>
      <c r="F587" s="154">
        <f>VLOOKUP(E587,IN_08_20!$B$8:$E$635,4,FALSE)</f>
        <v>275.3158865582518</v>
      </c>
      <c r="G587" s="170"/>
      <c r="H587" s="151" t="s">
        <v>2</v>
      </c>
    </row>
    <row r="588" spans="1:8" ht="26.25" customHeight="1" x14ac:dyDescent="0.25">
      <c r="A588" s="170"/>
      <c r="B588" s="152">
        <v>543</v>
      </c>
      <c r="C588" s="170"/>
      <c r="D588" s="285" t="s">
        <v>1651</v>
      </c>
      <c r="E588" s="151" t="s">
        <v>299</v>
      </c>
      <c r="F588" s="154">
        <f>VLOOKUP(E588,IN_08_20!$B$8:$E$635,4,FALSE)</f>
        <v>415.35240104971462</v>
      </c>
      <c r="G588" s="170"/>
      <c r="H588" s="151" t="s">
        <v>2</v>
      </c>
    </row>
    <row r="589" spans="1:8" x14ac:dyDescent="0.25">
      <c r="A589" s="170"/>
      <c r="B589" s="152">
        <v>544</v>
      </c>
      <c r="C589" s="170"/>
      <c r="D589" s="285" t="s">
        <v>1660</v>
      </c>
      <c r="E589" s="151" t="s">
        <v>298</v>
      </c>
      <c r="F589" s="154">
        <f>VLOOKUP(E589,IN_08_20!$B$8:$E$635,4,FALSE)</f>
        <v>467.80788313650351</v>
      </c>
      <c r="G589" s="170"/>
      <c r="H589" s="151" t="s">
        <v>2</v>
      </c>
    </row>
    <row r="590" spans="1:8" ht="26.25" customHeight="1" x14ac:dyDescent="0.25">
      <c r="A590" s="170"/>
      <c r="B590" s="152">
        <v>545</v>
      </c>
      <c r="C590" s="170"/>
      <c r="D590" s="285" t="s">
        <v>1661</v>
      </c>
      <c r="E590" s="151" t="s">
        <v>297</v>
      </c>
      <c r="F590" s="154">
        <f>VLOOKUP(E590,IN_08_20!$B$8:$E$635,4,FALSE)</f>
        <v>142.13992763697161</v>
      </c>
      <c r="G590" s="170"/>
      <c r="H590" s="151" t="s">
        <v>2</v>
      </c>
    </row>
    <row r="591" spans="1:8" ht="26.25" customHeight="1" x14ac:dyDescent="0.25">
      <c r="A591" s="170"/>
      <c r="B591" s="152">
        <v>546</v>
      </c>
      <c r="C591" s="170"/>
      <c r="D591" s="285" t="s">
        <v>1662</v>
      </c>
      <c r="E591" s="151" t="s">
        <v>296</v>
      </c>
      <c r="F591" s="154">
        <f>VLOOKUP(E591,IN_08_20!$B$8:$E$635,4,FALSE)</f>
        <v>130.99674791805467</v>
      </c>
      <c r="G591" s="170"/>
      <c r="H591" s="151" t="s">
        <v>2</v>
      </c>
    </row>
    <row r="592" spans="1:8" x14ac:dyDescent="0.25">
      <c r="A592" s="170"/>
      <c r="B592" s="152">
        <v>547</v>
      </c>
      <c r="C592" s="170"/>
      <c r="D592" s="285" t="s">
        <v>1663</v>
      </c>
      <c r="E592" s="151" t="s">
        <v>295</v>
      </c>
      <c r="F592" s="154">
        <f>VLOOKUP(E592,IN_08_20!$B$8:$E$635,4,FALSE)</f>
        <v>101.93913637716884</v>
      </c>
      <c r="G592" s="170"/>
      <c r="H592" s="151" t="s">
        <v>2</v>
      </c>
    </row>
    <row r="593" spans="1:8" ht="26.25" customHeight="1" x14ac:dyDescent="0.25">
      <c r="A593" s="170"/>
      <c r="B593" s="152">
        <v>548</v>
      </c>
      <c r="C593" s="170"/>
      <c r="D593" s="285" t="s">
        <v>1664</v>
      </c>
      <c r="E593" s="151" t="s">
        <v>294</v>
      </c>
      <c r="F593" s="154">
        <f>VLOOKUP(E593,IN_08_20!$B$8:$E$635,4,FALSE)</f>
        <v>105.88591314242423</v>
      </c>
      <c r="G593" s="170"/>
      <c r="H593" s="151" t="s">
        <v>2</v>
      </c>
    </row>
    <row r="594" spans="1:8" x14ac:dyDescent="0.25">
      <c r="A594" s="170"/>
      <c r="B594" s="152">
        <v>549</v>
      </c>
      <c r="C594" s="170"/>
      <c r="D594" s="285" t="s">
        <v>1665</v>
      </c>
      <c r="E594" s="151" t="s">
        <v>293</v>
      </c>
      <c r="F594" s="154">
        <f>VLOOKUP(E594,IN_08_20!$B$8:$E$635,4,FALSE)</f>
        <v>152.11446635179905</v>
      </c>
      <c r="G594" s="170"/>
      <c r="H594" s="151" t="s">
        <v>2</v>
      </c>
    </row>
    <row r="595" spans="1:8" x14ac:dyDescent="0.25">
      <c r="A595" s="170"/>
      <c r="B595" s="152">
        <v>568</v>
      </c>
      <c r="C595" s="170"/>
      <c r="D595" s="285" t="s">
        <v>1682</v>
      </c>
      <c r="E595" s="151" t="s">
        <v>292</v>
      </c>
      <c r="F595" s="154">
        <f>VLOOKUP(E595,IN_08_20!$B$8:$E$635,4,FALSE)</f>
        <v>61.591383840068978</v>
      </c>
      <c r="G595" s="170"/>
      <c r="H595" s="151" t="s">
        <v>4</v>
      </c>
    </row>
    <row r="596" spans="1:8" x14ac:dyDescent="0.25">
      <c r="A596" s="170"/>
      <c r="B596" s="152">
        <v>569</v>
      </c>
      <c r="C596" s="170"/>
      <c r="D596" s="285" t="s">
        <v>1683</v>
      </c>
      <c r="E596" s="151" t="s">
        <v>291</v>
      </c>
      <c r="F596" s="154">
        <f>VLOOKUP(E596,IN_08_20!$B$8:$E$635,4,FALSE)</f>
        <v>137.24734793902394</v>
      </c>
      <c r="G596" s="170"/>
      <c r="H596" s="151" t="s">
        <v>4</v>
      </c>
    </row>
    <row r="597" spans="1:8" x14ac:dyDescent="0.25">
      <c r="A597" s="170"/>
      <c r="B597" s="152">
        <v>570</v>
      </c>
      <c r="C597" s="170"/>
      <c r="D597" s="285" t="s">
        <v>1684</v>
      </c>
      <c r="E597" s="151" t="s">
        <v>290</v>
      </c>
      <c r="F597" s="154">
        <f>VLOOKUP(E597,IN_08_20!$B$8:$E$635,4,FALSE)</f>
        <v>132.0953391211838</v>
      </c>
      <c r="G597" s="170"/>
      <c r="H597" s="151" t="s">
        <v>4</v>
      </c>
    </row>
    <row r="598" spans="1:8" x14ac:dyDescent="0.25">
      <c r="A598" s="170"/>
      <c r="B598" s="152">
        <v>304</v>
      </c>
      <c r="C598" s="170"/>
      <c r="D598" s="285" t="s">
        <v>1685</v>
      </c>
      <c r="E598" s="151" t="s">
        <v>289</v>
      </c>
      <c r="F598" s="154">
        <f>VLOOKUP(E598,IN_08_20!$B$8:$E$635,4,FALSE)</f>
        <v>156.74423590211697</v>
      </c>
      <c r="G598" s="170"/>
      <c r="H598" s="151" t="s">
        <v>4</v>
      </c>
    </row>
    <row r="599" spans="1:8" x14ac:dyDescent="0.25">
      <c r="A599" s="170"/>
      <c r="B599" s="152">
        <v>571</v>
      </c>
      <c r="C599" s="170"/>
      <c r="D599" s="285" t="s">
        <v>1686</v>
      </c>
      <c r="E599" s="151" t="s">
        <v>288</v>
      </c>
      <c r="F599" s="154">
        <f>VLOOKUP(E599,IN_08_20!$B$8:$E$635,4,FALSE)</f>
        <v>540.67740387770186</v>
      </c>
      <c r="G599" s="170"/>
      <c r="H599" s="151" t="s">
        <v>2</v>
      </c>
    </row>
    <row r="600" spans="1:8" x14ac:dyDescent="0.25">
      <c r="A600" s="170"/>
      <c r="B600" s="152">
        <v>572</v>
      </c>
      <c r="C600" s="170"/>
      <c r="D600" s="285" t="s">
        <v>1687</v>
      </c>
      <c r="E600" s="151" t="s">
        <v>287</v>
      </c>
      <c r="F600" s="154">
        <f>VLOOKUP(E600,IN_08_20!$B$8:$E$635,4,FALSE)</f>
        <v>479.82883060910865</v>
      </c>
      <c r="G600" s="170"/>
      <c r="H600" s="151" t="s">
        <v>2</v>
      </c>
    </row>
    <row r="601" spans="1:8" x14ac:dyDescent="0.25">
      <c r="A601" s="170"/>
      <c r="B601" s="152">
        <v>573</v>
      </c>
      <c r="C601" s="170"/>
      <c r="D601" s="285" t="s">
        <v>1688</v>
      </c>
      <c r="E601" s="151" t="s">
        <v>286</v>
      </c>
      <c r="F601" s="154">
        <f>VLOOKUP(E601,IN_08_20!$B$8:$E$635,4,FALSE)</f>
        <v>590.54705687059402</v>
      </c>
      <c r="G601" s="170"/>
      <c r="H601" s="151" t="s">
        <v>2</v>
      </c>
    </row>
    <row r="602" spans="1:8" x14ac:dyDescent="0.25">
      <c r="A602" s="170"/>
      <c r="B602" s="152">
        <v>305</v>
      </c>
      <c r="C602" s="170"/>
      <c r="D602" s="285" t="s">
        <v>1689</v>
      </c>
      <c r="E602" s="151" t="s">
        <v>285</v>
      </c>
      <c r="F602" s="154">
        <f>VLOOKUP(E602,IN_08_20!$B$8:$E$635,4,FALSE)</f>
        <v>601.8132075033925</v>
      </c>
      <c r="G602" s="170"/>
      <c r="H602" s="151" t="s">
        <v>2</v>
      </c>
    </row>
    <row r="603" spans="1:8" x14ac:dyDescent="0.25">
      <c r="A603" s="170"/>
      <c r="B603" s="152">
        <v>306</v>
      </c>
      <c r="C603" s="170"/>
      <c r="D603" s="285" t="s">
        <v>1690</v>
      </c>
      <c r="E603" s="151" t="s">
        <v>284</v>
      </c>
      <c r="F603" s="154">
        <f>VLOOKUP(E603,IN_08_20!$B$8:$E$635,4,FALSE)</f>
        <v>920.98434676985255</v>
      </c>
      <c r="G603" s="170"/>
      <c r="H603" s="151" t="s">
        <v>2</v>
      </c>
    </row>
    <row r="604" spans="1:8" x14ac:dyDescent="0.25">
      <c r="A604" s="170"/>
      <c r="B604" s="152">
        <v>574</v>
      </c>
      <c r="C604" s="170"/>
      <c r="D604" s="285" t="s">
        <v>1691</v>
      </c>
      <c r="E604" s="151" t="s">
        <v>283</v>
      </c>
      <c r="F604" s="154">
        <f>VLOOKUP(E604,IN_08_20!$B$8:$E$635,4,FALSE)</f>
        <v>13.136701169070045</v>
      </c>
      <c r="G604" s="170"/>
      <c r="H604" s="151" t="s">
        <v>2</v>
      </c>
    </row>
    <row r="605" spans="1:8" x14ac:dyDescent="0.25">
      <c r="A605" s="170"/>
      <c r="B605" s="152">
        <v>575</v>
      </c>
      <c r="C605" s="170"/>
      <c r="D605" s="285" t="s">
        <v>1693</v>
      </c>
      <c r="E605" s="151" t="s">
        <v>282</v>
      </c>
      <c r="F605" s="154">
        <f>VLOOKUP(E605,IN_08_20!$B$8:$E$635,4,FALSE)</f>
        <v>40.831311971352719</v>
      </c>
      <c r="G605" s="170"/>
      <c r="H605" s="151" t="s">
        <v>2</v>
      </c>
    </row>
    <row r="606" spans="1:8" x14ac:dyDescent="0.25">
      <c r="A606" s="170"/>
      <c r="B606" s="152">
        <v>314</v>
      </c>
      <c r="C606" s="170"/>
      <c r="D606" s="285" t="s">
        <v>1706</v>
      </c>
      <c r="E606" s="151" t="s">
        <v>281</v>
      </c>
      <c r="F606" s="154">
        <f>VLOOKUP(E606,IN_08_20!$B$8:$E$635,4,FALSE)</f>
        <v>216.93723748990638</v>
      </c>
      <c r="G606" s="170"/>
      <c r="H606" s="151" t="s">
        <v>4</v>
      </c>
    </row>
    <row r="607" spans="1:8" x14ac:dyDescent="0.25">
      <c r="A607" s="170"/>
      <c r="B607" s="152">
        <v>838</v>
      </c>
      <c r="C607" s="170"/>
      <c r="D607" s="285" t="s">
        <v>1735</v>
      </c>
      <c r="E607" s="151" t="s">
        <v>280</v>
      </c>
      <c r="F607" s="154">
        <f>VLOOKUP(E607,IN_08_20!$B$8:$E$635,4,FALSE)</f>
        <v>18160.381003792456</v>
      </c>
      <c r="G607" s="170"/>
      <c r="H607" s="151" t="s">
        <v>4</v>
      </c>
    </row>
    <row r="608" spans="1:8" ht="15" customHeight="1" x14ac:dyDescent="0.25">
      <c r="A608" s="153"/>
      <c r="B608" s="306" t="s">
        <v>279</v>
      </c>
      <c r="C608" s="306"/>
      <c r="D608" s="306"/>
      <c r="E608" s="151" t="s">
        <v>7</v>
      </c>
      <c r="F608" s="152" t="s">
        <v>6</v>
      </c>
      <c r="G608" s="153"/>
      <c r="H608" s="151" t="s">
        <v>5</v>
      </c>
    </row>
    <row r="609" spans="1:8" x14ac:dyDescent="0.25">
      <c r="A609" s="170"/>
      <c r="B609" s="152">
        <v>299</v>
      </c>
      <c r="C609" s="170"/>
      <c r="D609" s="285" t="s">
        <v>1647</v>
      </c>
      <c r="E609" s="151" t="s">
        <v>278</v>
      </c>
      <c r="F609" s="154">
        <f>VLOOKUP(E609,IN_08_20!$B$8:$E$635,4,FALSE)</f>
        <v>699.65191126991442</v>
      </c>
      <c r="G609" s="170"/>
      <c r="H609" s="151" t="s">
        <v>2</v>
      </c>
    </row>
    <row r="610" spans="1:8" x14ac:dyDescent="0.25">
      <c r="A610" s="170"/>
      <c r="B610" s="152">
        <v>300</v>
      </c>
      <c r="C610" s="170"/>
      <c r="D610" s="285" t="s">
        <v>1648</v>
      </c>
      <c r="E610" s="151" t="s">
        <v>277</v>
      </c>
      <c r="F610" s="154">
        <f>VLOOKUP(E610,IN_08_20!$B$8:$E$635,4,FALSE)</f>
        <v>514.98403152880996</v>
      </c>
      <c r="G610" s="170"/>
      <c r="H610" s="151" t="s">
        <v>2</v>
      </c>
    </row>
    <row r="611" spans="1:8" x14ac:dyDescent="0.25">
      <c r="A611" s="170"/>
      <c r="B611" s="152">
        <v>550</v>
      </c>
      <c r="C611" s="170"/>
      <c r="D611" s="285" t="s">
        <v>1666</v>
      </c>
      <c r="E611" s="151" t="s">
        <v>276</v>
      </c>
      <c r="F611" s="154">
        <f>VLOOKUP(E611,IN_08_20!$B$8:$E$635,4,FALSE)</f>
        <v>229.7945566995179</v>
      </c>
      <c r="G611" s="170"/>
      <c r="H611" s="151" t="s">
        <v>2</v>
      </c>
    </row>
    <row r="612" spans="1:8" x14ac:dyDescent="0.25">
      <c r="A612" s="170"/>
      <c r="B612" s="152">
        <v>552</v>
      </c>
      <c r="C612" s="170"/>
      <c r="D612" s="285" t="s">
        <v>1667</v>
      </c>
      <c r="E612" s="151" t="s">
        <v>275</v>
      </c>
      <c r="F612" s="154">
        <f>VLOOKUP(E612,IN_08_20!$B$8:$E$635,4,FALSE)</f>
        <v>355.76858029634468</v>
      </c>
      <c r="G612" s="170"/>
      <c r="H612" s="151" t="s">
        <v>2</v>
      </c>
    </row>
    <row r="613" spans="1:8" x14ac:dyDescent="0.25">
      <c r="A613" s="170"/>
      <c r="B613" s="152">
        <v>553</v>
      </c>
      <c r="C613" s="170"/>
      <c r="D613" s="285" t="s">
        <v>1669</v>
      </c>
      <c r="E613" s="151" t="s">
        <v>274</v>
      </c>
      <c r="F613" s="154">
        <f>VLOOKUP(E613,IN_08_20!$B$8:$E$635,4,FALSE)</f>
        <v>1393.306639273633</v>
      </c>
      <c r="G613" s="170"/>
      <c r="H613" s="151" t="s">
        <v>2</v>
      </c>
    </row>
    <row r="614" spans="1:8" x14ac:dyDescent="0.25">
      <c r="A614" s="170"/>
      <c r="B614" s="152">
        <v>554</v>
      </c>
      <c r="C614" s="170"/>
      <c r="D614" s="285" t="s">
        <v>1670</v>
      </c>
      <c r="E614" s="151" t="s">
        <v>273</v>
      </c>
      <c r="F614" s="154">
        <f>VLOOKUP(E614,IN_08_20!$B$8:$E$635,4,FALSE)</f>
        <v>3963.8233615296976</v>
      </c>
      <c r="G614" s="170"/>
      <c r="H614" s="151" t="s">
        <v>2</v>
      </c>
    </row>
    <row r="615" spans="1:8" x14ac:dyDescent="0.25">
      <c r="A615" s="170"/>
      <c r="B615" s="152">
        <v>555</v>
      </c>
      <c r="C615" s="170"/>
      <c r="D615" s="285" t="s">
        <v>1950</v>
      </c>
      <c r="E615" s="151" t="s">
        <v>272</v>
      </c>
      <c r="F615" s="154">
        <f>VLOOKUP(E615,IN_08_20!$B$8:$E$635,4,FALSE)</f>
        <v>5042.1024417454319</v>
      </c>
      <c r="G615" s="170"/>
      <c r="H615" s="151" t="s">
        <v>2</v>
      </c>
    </row>
    <row r="616" spans="1:8" x14ac:dyDescent="0.25">
      <c r="A616" s="283"/>
      <c r="B616" s="152"/>
      <c r="C616" s="283"/>
      <c r="D616" s="285" t="s">
        <v>1675</v>
      </c>
      <c r="E616" s="151" t="s">
        <v>1183</v>
      </c>
      <c r="F616" s="154">
        <f>VLOOKUP(E616,IN_08_20!$B$8:$E$635,4,FALSE)</f>
        <v>336.46079082367675</v>
      </c>
      <c r="G616" s="283"/>
      <c r="H616" s="151" t="s">
        <v>2</v>
      </c>
    </row>
    <row r="617" spans="1:8" ht="26.25" customHeight="1" x14ac:dyDescent="0.25">
      <c r="A617" s="170"/>
      <c r="B617" s="152">
        <v>560</v>
      </c>
      <c r="C617" s="170"/>
      <c r="D617" s="285" t="s">
        <v>1676</v>
      </c>
      <c r="E617" s="151" t="s">
        <v>271</v>
      </c>
      <c r="F617" s="154">
        <f>VLOOKUP(E617,IN_08_20!$B$8:$E$635,4,FALSE)</f>
        <v>822.30030385300586</v>
      </c>
      <c r="G617" s="170"/>
      <c r="H617" s="151" t="s">
        <v>2</v>
      </c>
    </row>
    <row r="618" spans="1:8" x14ac:dyDescent="0.25">
      <c r="A618" s="170"/>
      <c r="B618" s="152">
        <v>562</v>
      </c>
      <c r="C618" s="170"/>
      <c r="D618" s="285" t="s">
        <v>1677</v>
      </c>
      <c r="E618" s="151" t="s">
        <v>270</v>
      </c>
      <c r="F618" s="154">
        <f>VLOOKUP(E618,IN_08_20!$B$8:$E$635,4,FALSE)</f>
        <v>496.48308082005951</v>
      </c>
      <c r="G618" s="170"/>
      <c r="H618" s="151" t="s">
        <v>2</v>
      </c>
    </row>
    <row r="619" spans="1:8" x14ac:dyDescent="0.25">
      <c r="A619" s="170"/>
      <c r="B619" s="152">
        <v>564</v>
      </c>
      <c r="C619" s="170"/>
      <c r="D619" s="285" t="s">
        <v>1678</v>
      </c>
      <c r="E619" s="151" t="s">
        <v>269</v>
      </c>
      <c r="F619" s="154">
        <f>VLOOKUP(E619,IN_08_20!$B$8:$E$635,4,FALSE)</f>
        <v>457.51484090572023</v>
      </c>
      <c r="G619" s="170"/>
      <c r="H619" s="151" t="s">
        <v>2</v>
      </c>
    </row>
    <row r="620" spans="1:8" x14ac:dyDescent="0.25">
      <c r="A620" s="170"/>
      <c r="B620" s="152">
        <v>565</v>
      </c>
      <c r="C620" s="170"/>
      <c r="D620" s="285" t="s">
        <v>1679</v>
      </c>
      <c r="E620" s="151" t="s">
        <v>268</v>
      </c>
      <c r="F620" s="154">
        <f>VLOOKUP(E620,IN_08_20!$B$8:$E$635,4,FALSE)</f>
        <v>170.96074316045883</v>
      </c>
      <c r="G620" s="170"/>
      <c r="H620" s="151" t="s">
        <v>2</v>
      </c>
    </row>
    <row r="621" spans="1:8" x14ac:dyDescent="0.25">
      <c r="A621" s="170"/>
      <c r="B621" s="152">
        <v>566</v>
      </c>
      <c r="C621" s="170"/>
      <c r="D621" s="285" t="s">
        <v>1680</v>
      </c>
      <c r="E621" s="151" t="s">
        <v>267</v>
      </c>
      <c r="F621" s="154">
        <f>VLOOKUP(E621,IN_08_20!$B$8:$E$635,4,FALSE)</f>
        <v>73.94116788251992</v>
      </c>
      <c r="G621" s="170"/>
      <c r="H621" s="151" t="s">
        <v>2</v>
      </c>
    </row>
    <row r="622" spans="1:8" x14ac:dyDescent="0.25">
      <c r="A622" s="170"/>
      <c r="B622" s="152">
        <v>567</v>
      </c>
      <c r="C622" s="170"/>
      <c r="D622" s="285" t="s">
        <v>1681</v>
      </c>
      <c r="E622" s="151" t="s">
        <v>266</v>
      </c>
      <c r="F622" s="154">
        <f>VLOOKUP(E622,IN_08_20!$B$8:$E$635,4,FALSE)</f>
        <v>972.55654780878751</v>
      </c>
      <c r="G622" s="170"/>
      <c r="H622" s="151" t="s">
        <v>119</v>
      </c>
    </row>
    <row r="623" spans="1:8" x14ac:dyDescent="0.25">
      <c r="A623" s="170"/>
      <c r="B623" s="152">
        <v>307</v>
      </c>
      <c r="C623" s="170"/>
      <c r="D623" s="285" t="s">
        <v>1692</v>
      </c>
      <c r="E623" s="151" t="s">
        <v>265</v>
      </c>
      <c r="F623" s="154">
        <f>VLOOKUP(E623,IN_08_20!$B$8:$E$635,4,FALSE)</f>
        <v>23.650178857283887</v>
      </c>
      <c r="G623" s="170"/>
      <c r="H623" s="151" t="s">
        <v>2</v>
      </c>
    </row>
    <row r="624" spans="1:8" x14ac:dyDescent="0.25">
      <c r="A624" s="170"/>
      <c r="B624" s="152">
        <v>308</v>
      </c>
      <c r="C624" s="170"/>
      <c r="D624" s="285" t="s">
        <v>1694</v>
      </c>
      <c r="E624" s="151" t="s">
        <v>264</v>
      </c>
      <c r="F624" s="154">
        <f>VLOOKUP(E624,IN_08_20!$B$8:$E$635,4,FALSE)</f>
        <v>82.552697390486145</v>
      </c>
      <c r="G624" s="170"/>
      <c r="H624" s="151" t="s">
        <v>2</v>
      </c>
    </row>
    <row r="625" spans="1:8" x14ac:dyDescent="0.25">
      <c r="A625" s="170"/>
      <c r="B625" s="152">
        <v>309</v>
      </c>
      <c r="C625" s="170"/>
      <c r="D625" s="285" t="s">
        <v>1695</v>
      </c>
      <c r="E625" s="151" t="s">
        <v>263</v>
      </c>
      <c r="F625" s="154">
        <f>VLOOKUP(E625,IN_08_20!$B$8:$E$635,4,FALSE)</f>
        <v>1937.3809445097099</v>
      </c>
      <c r="G625" s="170"/>
      <c r="H625" s="151" t="s">
        <v>2</v>
      </c>
    </row>
    <row r="626" spans="1:8" x14ac:dyDescent="0.25">
      <c r="A626" s="170"/>
      <c r="B626" s="152">
        <v>576</v>
      </c>
      <c r="C626" s="170"/>
      <c r="D626" s="285" t="s">
        <v>1696</v>
      </c>
      <c r="E626" s="151" t="s">
        <v>262</v>
      </c>
      <c r="F626" s="154">
        <f>VLOOKUP(E626,IN_08_20!$B$8:$E$635,4,FALSE)</f>
        <v>52.304992890097537</v>
      </c>
      <c r="G626" s="170"/>
      <c r="H626" s="151" t="s">
        <v>2</v>
      </c>
    </row>
    <row r="627" spans="1:8" x14ac:dyDescent="0.25">
      <c r="A627" s="170"/>
      <c r="B627" s="152">
        <v>578</v>
      </c>
      <c r="C627" s="170"/>
      <c r="D627" s="285" t="s">
        <v>1698</v>
      </c>
      <c r="E627" s="151" t="s">
        <v>261</v>
      </c>
      <c r="F627" s="154">
        <f>VLOOKUP(E627,IN_08_20!$B$8:$E$635,4,FALSE)</f>
        <v>293.60259054054717</v>
      </c>
      <c r="G627" s="170"/>
      <c r="H627" s="151" t="s">
        <v>2</v>
      </c>
    </row>
    <row r="628" spans="1:8" x14ac:dyDescent="0.25">
      <c r="A628" s="170"/>
      <c r="B628" s="152">
        <v>579</v>
      </c>
      <c r="C628" s="170"/>
      <c r="D628" s="285" t="s">
        <v>1699</v>
      </c>
      <c r="E628" s="151" t="s">
        <v>260</v>
      </c>
      <c r="F628" s="154">
        <f>VLOOKUP(E628,IN_08_20!$B$8:$E$635,4,FALSE)</f>
        <v>839.20557402874408</v>
      </c>
      <c r="G628" s="170"/>
      <c r="H628" s="151" t="s">
        <v>2</v>
      </c>
    </row>
    <row r="629" spans="1:8" x14ac:dyDescent="0.25">
      <c r="A629" s="170"/>
      <c r="B629" s="152">
        <v>581</v>
      </c>
      <c r="C629" s="170"/>
      <c r="D629" s="285" t="s">
        <v>1951</v>
      </c>
      <c r="E629" s="151" t="s">
        <v>259</v>
      </c>
      <c r="F629" s="154">
        <f>VLOOKUP(E629,IN_08_20!$B$8:$E$635,4,FALSE)</f>
        <v>11.200212368003108</v>
      </c>
      <c r="G629" s="170"/>
      <c r="H629" s="151" t="s">
        <v>2</v>
      </c>
    </row>
    <row r="630" spans="1:8" x14ac:dyDescent="0.25">
      <c r="A630" s="170"/>
      <c r="B630" s="152">
        <v>582</v>
      </c>
      <c r="C630" s="170"/>
      <c r="D630" s="285" t="s">
        <v>1952</v>
      </c>
      <c r="E630" s="151" t="s">
        <v>258</v>
      </c>
      <c r="F630" s="154">
        <f>VLOOKUP(E630,IN_08_20!$B$8:$E$635,4,FALSE)</f>
        <v>13.268933396404515</v>
      </c>
      <c r="G630" s="170"/>
      <c r="H630" s="151" t="s">
        <v>2</v>
      </c>
    </row>
    <row r="631" spans="1:8" x14ac:dyDescent="0.25">
      <c r="A631" s="170"/>
      <c r="B631" s="152">
        <v>311</v>
      </c>
      <c r="C631" s="170"/>
      <c r="D631" s="285" t="s">
        <v>1701</v>
      </c>
      <c r="E631" s="151" t="s">
        <v>257</v>
      </c>
      <c r="F631" s="154">
        <f>VLOOKUP(E631,IN_08_20!$B$8:$E$635,4,FALSE)</f>
        <v>52.569623448989034</v>
      </c>
      <c r="G631" s="170"/>
      <c r="H631" s="151" t="s">
        <v>2</v>
      </c>
    </row>
    <row r="632" spans="1:8" x14ac:dyDescent="0.25">
      <c r="A632" s="170"/>
      <c r="B632" s="152">
        <v>583</v>
      </c>
      <c r="C632" s="170"/>
      <c r="D632" s="285" t="s">
        <v>1702</v>
      </c>
      <c r="E632" s="151" t="s">
        <v>256</v>
      </c>
      <c r="F632" s="154">
        <f>VLOOKUP(E632,IN_08_20!$B$8:$E$635,4,FALSE)</f>
        <v>34.511332518321701</v>
      </c>
      <c r="G632" s="170"/>
      <c r="H632" s="151" t="s">
        <v>2</v>
      </c>
    </row>
    <row r="633" spans="1:8" x14ac:dyDescent="0.25">
      <c r="A633" s="170"/>
      <c r="B633" s="152">
        <v>584</v>
      </c>
      <c r="C633" s="170"/>
      <c r="D633" s="285" t="s">
        <v>1703</v>
      </c>
      <c r="E633" s="151" t="s">
        <v>255</v>
      </c>
      <c r="F633" s="154">
        <f>VLOOKUP(E633,IN_08_20!$B$8:$E$635,4,FALSE)</f>
        <v>107.44104413188299</v>
      </c>
      <c r="G633" s="170"/>
      <c r="H633" s="151" t="s">
        <v>2</v>
      </c>
    </row>
    <row r="634" spans="1:8" x14ac:dyDescent="0.25">
      <c r="A634" s="170"/>
      <c r="B634" s="152">
        <v>585</v>
      </c>
      <c r="C634" s="170"/>
      <c r="D634" s="285" t="s">
        <v>1707</v>
      </c>
      <c r="E634" s="151" t="s">
        <v>254</v>
      </c>
      <c r="F634" s="154">
        <f>VLOOKUP(E634,IN_08_20!$B$8:$E$635,4,FALSE)</f>
        <v>221.42358130009751</v>
      </c>
      <c r="G634" s="170"/>
      <c r="H634" s="151" t="s">
        <v>2</v>
      </c>
    </row>
    <row r="635" spans="1:8" x14ac:dyDescent="0.25">
      <c r="A635" s="170"/>
      <c r="B635" s="152">
        <v>586</v>
      </c>
      <c r="C635" s="170"/>
      <c r="D635" s="285" t="s">
        <v>1709</v>
      </c>
      <c r="E635" s="151" t="s">
        <v>253</v>
      </c>
      <c r="F635" s="154">
        <f>VLOOKUP(E635,IN_08_20!$B$8:$E$635,4,FALSE)</f>
        <v>120.96978970544272</v>
      </c>
      <c r="G635" s="170"/>
      <c r="H635" s="151" t="s">
        <v>2</v>
      </c>
    </row>
    <row r="636" spans="1:8" x14ac:dyDescent="0.25">
      <c r="A636" s="170"/>
      <c r="B636" s="152">
        <v>594</v>
      </c>
      <c r="C636" s="170"/>
      <c r="D636" s="285" t="s">
        <v>1719</v>
      </c>
      <c r="E636" s="151" t="s">
        <v>252</v>
      </c>
      <c r="F636" s="154">
        <f>VLOOKUP(E636,IN_08_20!$B$8:$E$635,4,FALSE)</f>
        <v>282.3582677132602</v>
      </c>
      <c r="G636" s="170"/>
      <c r="H636" s="151" t="s">
        <v>2</v>
      </c>
    </row>
    <row r="637" spans="1:8" x14ac:dyDescent="0.25">
      <c r="A637" s="170"/>
      <c r="B637" s="152">
        <v>597</v>
      </c>
      <c r="C637" s="170"/>
      <c r="D637" s="285" t="s">
        <v>1721</v>
      </c>
      <c r="E637" s="151" t="s">
        <v>251</v>
      </c>
      <c r="F637" s="154">
        <f>VLOOKUP(E637,IN_08_20!$B$8:$E$635,4,FALSE)</f>
        <v>280.6704275943743</v>
      </c>
      <c r="G637" s="170"/>
      <c r="H637" s="151" t="s">
        <v>2</v>
      </c>
    </row>
    <row r="638" spans="1:8" x14ac:dyDescent="0.25">
      <c r="A638" s="170"/>
      <c r="B638" s="152">
        <v>598</v>
      </c>
      <c r="C638" s="170"/>
      <c r="D638" s="285" t="s">
        <v>1722</v>
      </c>
      <c r="E638" s="151" t="s">
        <v>250</v>
      </c>
      <c r="F638" s="154">
        <f>VLOOKUP(E638,IN_08_20!$B$8:$E$635,4,FALSE)</f>
        <v>453.07895557692973</v>
      </c>
      <c r="G638" s="170"/>
      <c r="H638" s="151" t="s">
        <v>2</v>
      </c>
    </row>
    <row r="639" spans="1:8" x14ac:dyDescent="0.25">
      <c r="A639" s="170"/>
      <c r="B639" s="152">
        <v>601</v>
      </c>
      <c r="C639" s="170"/>
      <c r="D639" s="285" t="s">
        <v>1725</v>
      </c>
      <c r="E639" s="151" t="s">
        <v>249</v>
      </c>
      <c r="F639" s="154">
        <f>VLOOKUP(E639,IN_08_20!$B$8:$E$635,4,FALSE)</f>
        <v>61.085935170703713</v>
      </c>
      <c r="G639" s="170"/>
      <c r="H639" s="151" t="s">
        <v>2</v>
      </c>
    </row>
    <row r="640" spans="1:8" x14ac:dyDescent="0.25">
      <c r="A640" s="170"/>
      <c r="B640" s="152">
        <v>322</v>
      </c>
      <c r="C640" s="170"/>
      <c r="D640" s="285" t="s">
        <v>1731</v>
      </c>
      <c r="E640" s="151" t="s">
        <v>248</v>
      </c>
      <c r="F640" s="154">
        <f>VLOOKUP(E640,IN_08_20!$B$8:$E$635,4,FALSE)</f>
        <v>300.28237555446316</v>
      </c>
      <c r="G640" s="170"/>
      <c r="H640" s="151" t="s">
        <v>2</v>
      </c>
    </row>
    <row r="641" spans="1:8" x14ac:dyDescent="0.25">
      <c r="A641" s="170"/>
      <c r="B641" s="152">
        <v>790</v>
      </c>
      <c r="C641" s="170"/>
      <c r="D641" s="285" t="s">
        <v>1733</v>
      </c>
      <c r="E641" s="151" t="s">
        <v>247</v>
      </c>
      <c r="F641" s="154">
        <f>VLOOKUP(E641,IN_08_20!$B$8:$E$635,4,FALSE)</f>
        <v>368.26625179842603</v>
      </c>
      <c r="G641" s="170"/>
      <c r="H641" s="151" t="s">
        <v>2</v>
      </c>
    </row>
    <row r="642" spans="1:8" ht="15" customHeight="1" x14ac:dyDescent="0.25">
      <c r="A642" s="153"/>
      <c r="B642" s="306" t="s">
        <v>246</v>
      </c>
      <c r="C642" s="306"/>
      <c r="D642" s="306"/>
      <c r="E642" s="151" t="s">
        <v>7</v>
      </c>
      <c r="F642" s="152" t="s">
        <v>6</v>
      </c>
      <c r="G642" s="153"/>
      <c r="H642" s="151" t="s">
        <v>5</v>
      </c>
    </row>
    <row r="643" spans="1:8" x14ac:dyDescent="0.25">
      <c r="A643" s="170"/>
      <c r="B643" s="152">
        <v>313</v>
      </c>
      <c r="C643" s="170"/>
      <c r="D643" s="285" t="s">
        <v>1705</v>
      </c>
      <c r="E643" s="151" t="s">
        <v>245</v>
      </c>
      <c r="F643" s="154">
        <f>VLOOKUP(E643,IN_08_20!$B$8:$E$635,4,FALSE)</f>
        <v>1480.1554379993854</v>
      </c>
      <c r="G643" s="170"/>
      <c r="H643" s="151" t="s">
        <v>2</v>
      </c>
    </row>
    <row r="644" spans="1:8" ht="15" customHeight="1" x14ac:dyDescent="0.25">
      <c r="A644" s="153"/>
      <c r="B644" s="306" t="s">
        <v>244</v>
      </c>
      <c r="C644" s="306"/>
      <c r="D644" s="306"/>
      <c r="E644" s="151" t="s">
        <v>7</v>
      </c>
      <c r="F644" s="152" t="s">
        <v>6</v>
      </c>
      <c r="G644" s="153"/>
      <c r="H644" s="151" t="s">
        <v>5</v>
      </c>
    </row>
    <row r="645" spans="1:8" x14ac:dyDescent="0.25">
      <c r="A645" s="170"/>
      <c r="B645" s="152">
        <v>302</v>
      </c>
      <c r="C645" s="170"/>
      <c r="D645" s="285" t="s">
        <v>1673</v>
      </c>
      <c r="E645" s="151" t="s">
        <v>243</v>
      </c>
      <c r="F645" s="154">
        <f>VLOOKUP(E645,IN_08_20!$B$8:$E$635,4,FALSE)</f>
        <v>6237.6675612439576</v>
      </c>
      <c r="G645" s="170"/>
      <c r="H645" s="151" t="s">
        <v>2</v>
      </c>
    </row>
    <row r="646" spans="1:8" x14ac:dyDescent="0.25">
      <c r="A646" s="283"/>
      <c r="B646" s="152"/>
      <c r="C646" s="283"/>
      <c r="D646" s="285" t="s">
        <v>1697</v>
      </c>
      <c r="E646" s="151" t="s">
        <v>1204</v>
      </c>
      <c r="F646" s="154">
        <f>VLOOKUP(E646,IN_08_20!$B$8:$E$635,4,FALSE)</f>
        <v>267.62203649122995</v>
      </c>
      <c r="G646" s="283"/>
      <c r="H646" s="151" t="s">
        <v>2</v>
      </c>
    </row>
    <row r="647" spans="1:8" ht="15" customHeight="1" x14ac:dyDescent="0.25">
      <c r="A647" s="153"/>
      <c r="B647" s="306" t="s">
        <v>242</v>
      </c>
      <c r="C647" s="306"/>
      <c r="D647" s="306"/>
      <c r="E647" s="151" t="s">
        <v>7</v>
      </c>
      <c r="F647" s="152" t="s">
        <v>6</v>
      </c>
      <c r="G647" s="153"/>
      <c r="H647" s="151" t="s">
        <v>5</v>
      </c>
    </row>
    <row r="648" spans="1:8" x14ac:dyDescent="0.25">
      <c r="A648" s="170"/>
      <c r="B648" s="152">
        <v>587</v>
      </c>
      <c r="C648" s="170"/>
      <c r="D648" s="285" t="s">
        <v>1710</v>
      </c>
      <c r="E648" s="151" t="s">
        <v>241</v>
      </c>
      <c r="F648" s="154">
        <f>VLOOKUP(E648,IN_08_20!$B$8:$E$635,4,FALSE)</f>
        <v>8598.4119075550043</v>
      </c>
      <c r="G648" s="170"/>
      <c r="H648" s="151" t="s">
        <v>2</v>
      </c>
    </row>
    <row r="649" spans="1:8" x14ac:dyDescent="0.25">
      <c r="A649" s="170"/>
      <c r="B649" s="152">
        <v>588</v>
      </c>
      <c r="C649" s="170"/>
      <c r="D649" s="285" t="s">
        <v>1711</v>
      </c>
      <c r="E649" s="151" t="s">
        <v>240</v>
      </c>
      <c r="F649" s="154">
        <f>VLOOKUP(E649,IN_08_20!$B$8:$E$635,4,FALSE)</f>
        <v>7288.0133771944647</v>
      </c>
      <c r="G649" s="170"/>
      <c r="H649" s="151" t="s">
        <v>2</v>
      </c>
    </row>
    <row r="650" spans="1:8" x14ac:dyDescent="0.25">
      <c r="A650" s="170"/>
      <c r="B650" s="152">
        <v>589</v>
      </c>
      <c r="C650" s="170"/>
      <c r="D650" s="285" t="s">
        <v>1712</v>
      </c>
      <c r="E650" s="151" t="s">
        <v>239</v>
      </c>
      <c r="F650" s="154">
        <f>VLOOKUP(E650,IN_08_20!$B$8:$E$635,4,FALSE)</f>
        <v>6718.2910522474986</v>
      </c>
      <c r="G650" s="170"/>
      <c r="H650" s="151" t="s">
        <v>2</v>
      </c>
    </row>
    <row r="651" spans="1:8" ht="26.25" customHeight="1" x14ac:dyDescent="0.25">
      <c r="A651" s="170"/>
      <c r="B651" s="152">
        <v>316</v>
      </c>
      <c r="C651" s="170"/>
      <c r="D651" s="285" t="s">
        <v>1975</v>
      </c>
      <c r="E651" s="151" t="s">
        <v>238</v>
      </c>
      <c r="F651" s="154">
        <f>VLOOKUP(E651,IN_08_20!$B$8:$E$635,4,FALSE)</f>
        <v>12498.313658616007</v>
      </c>
      <c r="G651" s="170"/>
      <c r="H651" s="151" t="s">
        <v>2</v>
      </c>
    </row>
    <row r="652" spans="1:8" ht="15" customHeight="1" x14ac:dyDescent="0.25">
      <c r="A652" s="153"/>
      <c r="B652" s="306" t="s">
        <v>237</v>
      </c>
      <c r="C652" s="306"/>
      <c r="D652" s="306"/>
      <c r="E652" s="151" t="s">
        <v>7</v>
      </c>
      <c r="F652" s="152" t="s">
        <v>6</v>
      </c>
      <c r="G652" s="153"/>
      <c r="H652" s="151" t="s">
        <v>5</v>
      </c>
    </row>
    <row r="653" spans="1:8" ht="26.25" customHeight="1" x14ac:dyDescent="0.25">
      <c r="A653" s="170"/>
      <c r="B653" s="152">
        <v>312</v>
      </c>
      <c r="C653" s="170"/>
      <c r="D653" s="285" t="s">
        <v>1704</v>
      </c>
      <c r="E653" s="151" t="s">
        <v>236</v>
      </c>
      <c r="F653" s="154">
        <f>VLOOKUP(E653,IN_08_20!$B$8:$E$635,4,FALSE)</f>
        <v>3291.861810429818</v>
      </c>
      <c r="G653" s="170"/>
      <c r="H653" s="151" t="s">
        <v>2</v>
      </c>
    </row>
    <row r="654" spans="1:8" ht="15" customHeight="1" x14ac:dyDescent="0.25">
      <c r="A654" s="153"/>
      <c r="B654" s="306" t="s">
        <v>235</v>
      </c>
      <c r="C654" s="306"/>
      <c r="D654" s="306"/>
      <c r="E654" s="151" t="s">
        <v>7</v>
      </c>
      <c r="F654" s="152" t="s">
        <v>6</v>
      </c>
      <c r="G654" s="153"/>
      <c r="H654" s="151" t="s">
        <v>5</v>
      </c>
    </row>
    <row r="655" spans="1:8" ht="26.25" customHeight="1" x14ac:dyDescent="0.25">
      <c r="A655" s="170"/>
      <c r="B655" s="152">
        <v>591</v>
      </c>
      <c r="C655" s="170"/>
      <c r="D655" s="285" t="s">
        <v>1714</v>
      </c>
      <c r="E655" s="151" t="s">
        <v>234</v>
      </c>
      <c r="F655" s="154">
        <f>VLOOKUP(E655,IN_08_20!$B$8:$E$635,4,FALSE)</f>
        <v>487.55599964288342</v>
      </c>
      <c r="G655" s="170"/>
      <c r="H655" s="151" t="s">
        <v>2</v>
      </c>
    </row>
    <row r="656" spans="1:8" x14ac:dyDescent="0.25">
      <c r="A656" s="170"/>
      <c r="B656" s="152">
        <v>317</v>
      </c>
      <c r="C656" s="170"/>
      <c r="D656" s="285" t="s">
        <v>1715</v>
      </c>
      <c r="E656" s="151" t="s">
        <v>233</v>
      </c>
      <c r="F656" s="154">
        <f>VLOOKUP(E656,IN_08_20!$B$8:$E$635,4,FALSE)</f>
        <v>525.48733389236827</v>
      </c>
      <c r="G656" s="170"/>
      <c r="H656" s="151" t="s">
        <v>2</v>
      </c>
    </row>
    <row r="657" spans="1:8" x14ac:dyDescent="0.25">
      <c r="A657" s="170"/>
      <c r="B657" s="152">
        <v>318</v>
      </c>
      <c r="C657" s="170"/>
      <c r="D657" s="285" t="s">
        <v>1716</v>
      </c>
      <c r="E657" s="151" t="s">
        <v>232</v>
      </c>
      <c r="F657" s="154">
        <f>VLOOKUP(E657,IN_08_20!$B$8:$E$635,4,FALSE)</f>
        <v>616.9209169968243</v>
      </c>
      <c r="G657" s="170"/>
      <c r="H657" s="151" t="s">
        <v>2</v>
      </c>
    </row>
    <row r="658" spans="1:8" x14ac:dyDescent="0.25">
      <c r="A658" s="170"/>
      <c r="B658" s="152">
        <v>592</v>
      </c>
      <c r="C658" s="170"/>
      <c r="D658" s="285" t="s">
        <v>1717</v>
      </c>
      <c r="E658" s="151" t="s">
        <v>231</v>
      </c>
      <c r="F658" s="154">
        <f>VLOOKUP(E658,IN_08_20!$B$8:$E$635,4,FALSE)</f>
        <v>752.38653082354915</v>
      </c>
      <c r="G658" s="170"/>
      <c r="H658" s="151" t="s">
        <v>2</v>
      </c>
    </row>
    <row r="659" spans="1:8" x14ac:dyDescent="0.25">
      <c r="A659" s="170"/>
      <c r="B659" s="152">
        <v>593</v>
      </c>
      <c r="C659" s="170"/>
      <c r="D659" s="285" t="s">
        <v>1718</v>
      </c>
      <c r="E659" s="151" t="s">
        <v>230</v>
      </c>
      <c r="F659" s="154">
        <f>VLOOKUP(E659,IN_08_20!$B$8:$E$635,4,FALSE)</f>
        <v>804.6191948159327</v>
      </c>
      <c r="G659" s="170"/>
      <c r="H659" s="151" t="s">
        <v>2</v>
      </c>
    </row>
    <row r="660" spans="1:8" ht="26.25" customHeight="1" x14ac:dyDescent="0.25">
      <c r="A660" s="170"/>
      <c r="B660" s="152">
        <v>595</v>
      </c>
      <c r="C660" s="170"/>
      <c r="D660" s="285" t="s">
        <v>1976</v>
      </c>
      <c r="E660" s="151" t="s">
        <v>229</v>
      </c>
      <c r="F660" s="154">
        <f>VLOOKUP(E660,IN_08_20!$B$8:$E$635,4,FALSE)</f>
        <v>392.02758811970051</v>
      </c>
      <c r="G660" s="170"/>
      <c r="H660" s="151" t="s">
        <v>2</v>
      </c>
    </row>
    <row r="661" spans="1:8" x14ac:dyDescent="0.25">
      <c r="A661" s="170"/>
      <c r="B661" s="152">
        <v>596</v>
      </c>
      <c r="C661" s="170"/>
      <c r="D661" s="285" t="s">
        <v>1720</v>
      </c>
      <c r="E661" s="151" t="s">
        <v>228</v>
      </c>
      <c r="F661" s="154">
        <f>VLOOKUP(E661,IN_08_20!$B$8:$E$635,4,FALSE)</f>
        <v>935.66529124802094</v>
      </c>
      <c r="G661" s="170"/>
      <c r="H661" s="151" t="s">
        <v>2</v>
      </c>
    </row>
    <row r="662" spans="1:8" ht="26.25" customHeight="1" x14ac:dyDescent="0.25">
      <c r="A662" s="170"/>
      <c r="B662" s="152">
        <v>600</v>
      </c>
      <c r="C662" s="170"/>
      <c r="D662" s="285" t="s">
        <v>1724</v>
      </c>
      <c r="E662" s="151" t="s">
        <v>227</v>
      </c>
      <c r="F662" s="154">
        <f>VLOOKUP(E662,IN_08_20!$B$8:$E$635,4,FALSE)</f>
        <v>309.03104986173281</v>
      </c>
      <c r="G662" s="170"/>
      <c r="H662" s="151" t="s">
        <v>2</v>
      </c>
    </row>
    <row r="663" spans="1:8" x14ac:dyDescent="0.25">
      <c r="A663" s="170"/>
      <c r="B663" s="152">
        <v>323</v>
      </c>
      <c r="C663" s="170"/>
      <c r="D663" s="285" t="s">
        <v>1883</v>
      </c>
      <c r="E663" s="151" t="s">
        <v>226</v>
      </c>
      <c r="F663" s="154">
        <f>VLOOKUP(E663,IN_08_20!$B$8:$E$635,4,FALSE)</f>
        <v>589.14332994308006</v>
      </c>
      <c r="G663" s="170"/>
      <c r="H663" s="151" t="s">
        <v>2</v>
      </c>
    </row>
    <row r="664" spans="1:8" ht="15" customHeight="1" x14ac:dyDescent="0.25">
      <c r="A664" s="153"/>
      <c r="B664" s="306" t="s">
        <v>225</v>
      </c>
      <c r="C664" s="306"/>
      <c r="D664" s="306"/>
      <c r="E664" s="151" t="s">
        <v>7</v>
      </c>
      <c r="F664" s="152" t="s">
        <v>6</v>
      </c>
      <c r="G664" s="153"/>
      <c r="H664" s="151" t="s">
        <v>5</v>
      </c>
    </row>
    <row r="665" spans="1:8" x14ac:dyDescent="0.25">
      <c r="A665" s="170"/>
      <c r="B665" s="152">
        <v>315</v>
      </c>
      <c r="C665" s="170"/>
      <c r="D665" s="285" t="s">
        <v>1708</v>
      </c>
      <c r="E665" s="151" t="s">
        <v>224</v>
      </c>
      <c r="F665" s="154">
        <f>VLOOKUP(E665,IN_08_20!$B$8:$E$635,4,FALSE)</f>
        <v>4546.895569295295</v>
      </c>
      <c r="G665" s="170"/>
      <c r="H665" s="151" t="s">
        <v>2</v>
      </c>
    </row>
    <row r="666" spans="1:8" ht="15" customHeight="1" x14ac:dyDescent="0.25">
      <c r="A666" s="153"/>
      <c r="B666" s="306" t="s">
        <v>223</v>
      </c>
      <c r="C666" s="306"/>
      <c r="D666" s="306"/>
      <c r="E666" s="151" t="s">
        <v>7</v>
      </c>
      <c r="F666" s="152" t="s">
        <v>6</v>
      </c>
      <c r="G666" s="153"/>
      <c r="H666" s="151" t="s">
        <v>5</v>
      </c>
    </row>
    <row r="667" spans="1:8" x14ac:dyDescent="0.25">
      <c r="A667" s="170"/>
      <c r="B667" s="152">
        <v>602</v>
      </c>
      <c r="C667" s="170"/>
      <c r="D667" s="285" t="s">
        <v>1977</v>
      </c>
      <c r="E667" s="151" t="s">
        <v>222</v>
      </c>
      <c r="F667" s="154">
        <f>VLOOKUP(E667,IN_08_20!$B$8:$E$635,4,FALSE)</f>
        <v>4733.4730269022457</v>
      </c>
      <c r="G667" s="170"/>
      <c r="H667" s="151" t="s">
        <v>3</v>
      </c>
    </row>
    <row r="668" spans="1:8" x14ac:dyDescent="0.25">
      <c r="A668" s="170"/>
      <c r="B668" s="152">
        <v>321</v>
      </c>
      <c r="C668" s="170"/>
      <c r="D668" s="285" t="s">
        <v>1978</v>
      </c>
      <c r="E668" s="151" t="s">
        <v>221</v>
      </c>
      <c r="F668" s="154">
        <f>VLOOKUP(E668,IN_08_20!$B$8:$E$635,4,FALSE)</f>
        <v>8991.8944180464005</v>
      </c>
      <c r="G668" s="170"/>
      <c r="H668" s="151" t="s">
        <v>3</v>
      </c>
    </row>
    <row r="669" spans="1:8" x14ac:dyDescent="0.25">
      <c r="A669" s="170"/>
      <c r="B669" s="152">
        <v>351</v>
      </c>
      <c r="C669" s="170"/>
      <c r="D669" s="285" t="s">
        <v>1728</v>
      </c>
      <c r="E669" s="151" t="s">
        <v>220</v>
      </c>
      <c r="F669" s="154">
        <f>VLOOKUP(E669,IN_08_20!$B$8:$E$635,4,FALSE)</f>
        <v>24425.108209130718</v>
      </c>
      <c r="G669" s="170"/>
      <c r="H669" s="151" t="s">
        <v>3</v>
      </c>
    </row>
    <row r="670" spans="1:8" ht="26.25" customHeight="1" x14ac:dyDescent="0.25">
      <c r="A670" s="170"/>
      <c r="B670" s="152">
        <v>352</v>
      </c>
      <c r="C670" s="170"/>
      <c r="D670" s="285" t="s">
        <v>1729</v>
      </c>
      <c r="E670" s="151" t="s">
        <v>219</v>
      </c>
      <c r="F670" s="154">
        <f>VLOOKUP(E670,IN_08_20!$B$8:$E$635,4,FALSE)</f>
        <v>30818.739475638464</v>
      </c>
      <c r="G670" s="170"/>
      <c r="H670" s="151" t="s">
        <v>3</v>
      </c>
    </row>
    <row r="671" spans="1:8" x14ac:dyDescent="0.25">
      <c r="A671" s="170"/>
      <c r="B671" s="152">
        <v>353</v>
      </c>
      <c r="C671" s="170"/>
      <c r="D671" s="285" t="s">
        <v>1730</v>
      </c>
      <c r="E671" s="151" t="s">
        <v>218</v>
      </c>
      <c r="F671" s="154">
        <f>VLOOKUP(E671,IN_08_20!$B$8:$E$635,4,FALSE)</f>
        <v>172.91885821592413</v>
      </c>
      <c r="G671" s="170"/>
      <c r="H671" s="151" t="s">
        <v>3</v>
      </c>
    </row>
    <row r="672" spans="1:8" ht="15" customHeight="1" x14ac:dyDescent="0.25">
      <c r="A672" s="153"/>
      <c r="B672" s="306" t="s">
        <v>217</v>
      </c>
      <c r="C672" s="306"/>
      <c r="D672" s="306"/>
      <c r="E672" s="151" t="s">
        <v>7</v>
      </c>
      <c r="F672" s="152" t="s">
        <v>6</v>
      </c>
      <c r="G672" s="153"/>
      <c r="H672" s="151" t="s">
        <v>5</v>
      </c>
    </row>
    <row r="673" spans="1:8" x14ac:dyDescent="0.25">
      <c r="A673" s="170"/>
      <c r="B673" s="152">
        <v>303</v>
      </c>
      <c r="C673" s="170"/>
      <c r="D673" s="285" t="s">
        <v>1674</v>
      </c>
      <c r="E673" s="151" t="s">
        <v>216</v>
      </c>
      <c r="F673" s="154">
        <f>VLOOKUP(E673,IN_08_20!$B$8:$E$635,4,FALSE)</f>
        <v>5442.8416606447718</v>
      </c>
      <c r="G673" s="170"/>
      <c r="H673" s="151" t="s">
        <v>2</v>
      </c>
    </row>
    <row r="674" spans="1:8" ht="15" customHeight="1" x14ac:dyDescent="0.25">
      <c r="A674" s="153"/>
      <c r="B674" s="306" t="s">
        <v>215</v>
      </c>
      <c r="C674" s="306"/>
      <c r="D674" s="306"/>
      <c r="E674" s="151" t="s">
        <v>7</v>
      </c>
      <c r="F674" s="152" t="s">
        <v>6</v>
      </c>
      <c r="G674" s="153"/>
      <c r="H674" s="151" t="s">
        <v>5</v>
      </c>
    </row>
    <row r="675" spans="1:8" x14ac:dyDescent="0.25">
      <c r="A675" s="170"/>
      <c r="B675" s="152">
        <v>556</v>
      </c>
      <c r="C675" s="170"/>
      <c r="D675" s="285" t="s">
        <v>1672</v>
      </c>
      <c r="E675" s="151" t="s">
        <v>214</v>
      </c>
      <c r="F675" s="154">
        <f>VLOOKUP(E675,IN_08_20!$B$8:$E$635,4,FALSE)</f>
        <v>4182.8457499628348</v>
      </c>
      <c r="G675" s="170"/>
      <c r="H675" s="151" t="s">
        <v>2</v>
      </c>
    </row>
    <row r="676" spans="1:8" x14ac:dyDescent="0.25">
      <c r="A676" s="170"/>
      <c r="B676" s="152">
        <v>310</v>
      </c>
      <c r="C676" s="170"/>
      <c r="D676" s="285" t="s">
        <v>1700</v>
      </c>
      <c r="E676" s="151" t="s">
        <v>213</v>
      </c>
      <c r="F676" s="154">
        <f>VLOOKUP(E676,IN_08_20!$B$8:$E$635,4,FALSE)</f>
        <v>355.38346113373245</v>
      </c>
      <c r="G676" s="170"/>
      <c r="H676" s="151" t="s">
        <v>2</v>
      </c>
    </row>
    <row r="677" spans="1:8" ht="15" customHeight="1" x14ac:dyDescent="0.25">
      <c r="A677" s="153"/>
      <c r="B677" s="306" t="s">
        <v>212</v>
      </c>
      <c r="C677" s="306"/>
      <c r="D677" s="306"/>
      <c r="E677" s="151" t="s">
        <v>7</v>
      </c>
      <c r="F677" s="152" t="s">
        <v>6</v>
      </c>
      <c r="G677" s="153"/>
      <c r="H677" s="151" t="s">
        <v>5</v>
      </c>
    </row>
    <row r="678" spans="1:8" x14ac:dyDescent="0.25">
      <c r="A678" s="170"/>
      <c r="B678" s="152">
        <v>599</v>
      </c>
      <c r="C678" s="170"/>
      <c r="D678" s="285" t="s">
        <v>1723</v>
      </c>
      <c r="E678" s="151" t="s">
        <v>211</v>
      </c>
      <c r="F678" s="154">
        <f>VLOOKUP(E678,IN_08_20!$B$8:$E$635,4,FALSE)</f>
        <v>8329.9256228478844</v>
      </c>
      <c r="G678" s="170"/>
      <c r="H678" s="151" t="s">
        <v>2</v>
      </c>
    </row>
    <row r="679" spans="1:8" ht="18" customHeight="1" x14ac:dyDescent="0.25">
      <c r="A679" s="307" t="s">
        <v>210</v>
      </c>
      <c r="B679" s="307"/>
      <c r="C679" s="307"/>
      <c r="D679" s="307"/>
      <c r="E679" s="306"/>
      <c r="F679" s="306"/>
      <c r="G679" s="306"/>
      <c r="H679" s="306"/>
    </row>
    <row r="680" spans="1:8" ht="26.25" customHeight="1" x14ac:dyDescent="0.25">
      <c r="A680" s="153"/>
      <c r="B680" s="306" t="s">
        <v>209</v>
      </c>
      <c r="C680" s="306"/>
      <c r="D680" s="306"/>
      <c r="E680" s="151" t="s">
        <v>7</v>
      </c>
      <c r="F680" s="152" t="s">
        <v>6</v>
      </c>
      <c r="G680" s="153"/>
      <c r="H680" s="151" t="s">
        <v>5</v>
      </c>
    </row>
    <row r="681" spans="1:8" x14ac:dyDescent="0.25">
      <c r="A681" s="170"/>
      <c r="B681" s="152">
        <v>327</v>
      </c>
      <c r="C681" s="170"/>
      <c r="D681" s="285" t="s">
        <v>1738</v>
      </c>
      <c r="E681" s="151" t="s">
        <v>208</v>
      </c>
      <c r="F681" s="154">
        <f>VLOOKUP(E681,IN_08_20!$B$8:$E$635,4,FALSE)</f>
        <v>238.60628583878341</v>
      </c>
      <c r="G681" s="170"/>
      <c r="H681" s="151" t="s">
        <v>3</v>
      </c>
    </row>
    <row r="682" spans="1:8" x14ac:dyDescent="0.25">
      <c r="A682" s="170"/>
      <c r="B682" s="152">
        <v>1367</v>
      </c>
      <c r="C682" s="170"/>
      <c r="D682" s="285" t="s">
        <v>1979</v>
      </c>
      <c r="E682" s="151" t="s">
        <v>207</v>
      </c>
      <c r="F682" s="154">
        <f>VLOOKUP(E682,IN_08_20!$B$8:$E$635,4,FALSE)</f>
        <v>250.63930994134554</v>
      </c>
      <c r="G682" s="170"/>
      <c r="H682" s="151" t="s">
        <v>3</v>
      </c>
    </row>
    <row r="683" spans="1:8" ht="26.25" customHeight="1" x14ac:dyDescent="0.25">
      <c r="A683" s="153"/>
      <c r="B683" s="306" t="s">
        <v>206</v>
      </c>
      <c r="C683" s="306"/>
      <c r="D683" s="306"/>
      <c r="E683" s="151" t="s">
        <v>7</v>
      </c>
      <c r="F683" s="152" t="s">
        <v>6</v>
      </c>
      <c r="G683" s="153"/>
      <c r="H683" s="151" t="s">
        <v>5</v>
      </c>
    </row>
    <row r="684" spans="1:8" x14ac:dyDescent="0.25">
      <c r="A684" s="170"/>
      <c r="B684" s="152">
        <v>328</v>
      </c>
      <c r="C684" s="170"/>
      <c r="D684" s="285" t="s">
        <v>1742</v>
      </c>
      <c r="E684" s="151" t="s">
        <v>205</v>
      </c>
      <c r="F684" s="154">
        <f>VLOOKUP(E684,IN_08_20!$B$8:$E$635,4,FALSE)</f>
        <v>279.45801646732218</v>
      </c>
      <c r="G684" s="170"/>
      <c r="H684" s="151" t="s">
        <v>3</v>
      </c>
    </row>
    <row r="685" spans="1:8" ht="26.25" customHeight="1" x14ac:dyDescent="0.25">
      <c r="A685" s="153"/>
      <c r="B685" s="306" t="s">
        <v>204</v>
      </c>
      <c r="C685" s="306"/>
      <c r="D685" s="306"/>
      <c r="E685" s="151" t="s">
        <v>7</v>
      </c>
      <c r="F685" s="152" t="s">
        <v>6</v>
      </c>
      <c r="G685" s="153"/>
      <c r="H685" s="151" t="s">
        <v>5</v>
      </c>
    </row>
    <row r="686" spans="1:8" ht="26.25" customHeight="1" x14ac:dyDescent="0.25">
      <c r="A686" s="170"/>
      <c r="B686" s="152">
        <v>325</v>
      </c>
      <c r="C686" s="170"/>
      <c r="D686" s="285" t="s">
        <v>1736</v>
      </c>
      <c r="E686" s="151" t="s">
        <v>203</v>
      </c>
      <c r="F686" s="154">
        <f>VLOOKUP(E686,IN_08_20!$B$8:$E$635,4,FALSE)</f>
        <v>332.60227432841248</v>
      </c>
      <c r="G686" s="170"/>
      <c r="H686" s="151" t="s">
        <v>3</v>
      </c>
    </row>
    <row r="687" spans="1:8" x14ac:dyDescent="0.25">
      <c r="A687" s="170"/>
      <c r="B687" s="152">
        <v>326</v>
      </c>
      <c r="C687" s="170"/>
      <c r="D687" s="285" t="s">
        <v>1980</v>
      </c>
      <c r="E687" s="151" t="s">
        <v>202</v>
      </c>
      <c r="F687" s="154">
        <f>VLOOKUP(E687,IN_08_20!$B$8:$E$635,4,FALSE)</f>
        <v>505.84465941484632</v>
      </c>
      <c r="G687" s="170"/>
      <c r="H687" s="151" t="s">
        <v>3</v>
      </c>
    </row>
    <row r="688" spans="1:8" ht="18" customHeight="1" x14ac:dyDescent="0.25">
      <c r="A688" s="307" t="s">
        <v>201</v>
      </c>
      <c r="B688" s="307"/>
      <c r="C688" s="307"/>
      <c r="D688" s="307"/>
      <c r="E688" s="306"/>
      <c r="F688" s="306"/>
      <c r="G688" s="306"/>
      <c r="H688" s="306"/>
    </row>
    <row r="689" spans="1:8" ht="15" customHeight="1" x14ac:dyDescent="0.25">
      <c r="A689" s="153"/>
      <c r="B689" s="306" t="s">
        <v>200</v>
      </c>
      <c r="C689" s="306"/>
      <c r="D689" s="306"/>
      <c r="E689" s="151" t="s">
        <v>7</v>
      </c>
      <c r="F689" s="152" t="s">
        <v>6</v>
      </c>
      <c r="G689" s="153"/>
      <c r="H689" s="151" t="s">
        <v>5</v>
      </c>
    </row>
    <row r="690" spans="1:8" ht="26.25" customHeight="1" x14ac:dyDescent="0.25">
      <c r="A690" s="170"/>
      <c r="B690" s="152">
        <v>329</v>
      </c>
      <c r="C690" s="170"/>
      <c r="D690" s="285" t="s">
        <v>1981</v>
      </c>
      <c r="E690" s="151" t="s">
        <v>199</v>
      </c>
      <c r="F690" s="154">
        <f>VLOOKUP(E690,IN_08_20!$B$8:$E$635,4,FALSE)</f>
        <v>50.906053291193047</v>
      </c>
      <c r="G690" s="170"/>
      <c r="H690" s="151" t="s">
        <v>2</v>
      </c>
    </row>
    <row r="691" spans="1:8" x14ac:dyDescent="0.25">
      <c r="A691" s="170"/>
      <c r="B691" s="152">
        <v>330</v>
      </c>
      <c r="C691" s="170"/>
      <c r="D691" s="285" t="s">
        <v>1744</v>
      </c>
      <c r="E691" s="151" t="s">
        <v>198</v>
      </c>
      <c r="F691" s="154">
        <f>VLOOKUP(E691,IN_08_20!$B$8:$E$635,4,FALSE)</f>
        <v>128.22470402427297</v>
      </c>
      <c r="G691" s="170"/>
      <c r="H691" s="151" t="s">
        <v>2</v>
      </c>
    </row>
    <row r="692" spans="1:8" ht="26.25" customHeight="1" x14ac:dyDescent="0.25">
      <c r="A692" s="153"/>
      <c r="B692" s="306" t="s">
        <v>197</v>
      </c>
      <c r="C692" s="306"/>
      <c r="D692" s="306"/>
      <c r="E692" s="151" t="s">
        <v>7</v>
      </c>
      <c r="F692" s="152" t="s">
        <v>6</v>
      </c>
      <c r="G692" s="153"/>
      <c r="H692" s="151" t="s">
        <v>5</v>
      </c>
    </row>
    <row r="693" spans="1:8" x14ac:dyDescent="0.25">
      <c r="A693" s="170"/>
      <c r="B693" s="152">
        <v>348</v>
      </c>
      <c r="C693" s="170"/>
      <c r="D693" s="285" t="s">
        <v>1739</v>
      </c>
      <c r="E693" s="151" t="s">
        <v>196</v>
      </c>
      <c r="F693" s="154">
        <f>VLOOKUP(E693,IN_08_20!$B$8:$E$635,4,FALSE)</f>
        <v>144.9038449784118</v>
      </c>
      <c r="G693" s="170"/>
      <c r="H693" s="151" t="s">
        <v>4</v>
      </c>
    </row>
    <row r="694" spans="1:8" x14ac:dyDescent="0.25">
      <c r="A694" s="170"/>
      <c r="B694" s="152">
        <v>347</v>
      </c>
      <c r="C694" s="170"/>
      <c r="D694" s="285" t="s">
        <v>1982</v>
      </c>
      <c r="E694" s="151" t="s">
        <v>195</v>
      </c>
      <c r="F694" s="154">
        <f>VLOOKUP(E694,IN_08_20!$B$8:$E$635,4,FALSE)</f>
        <v>138.62444007481429</v>
      </c>
      <c r="G694" s="170"/>
      <c r="H694" s="151" t="s">
        <v>4</v>
      </c>
    </row>
    <row r="695" spans="1:8" ht="18" customHeight="1" x14ac:dyDescent="0.25">
      <c r="A695" s="307" t="s">
        <v>194</v>
      </c>
      <c r="B695" s="307"/>
      <c r="C695" s="307"/>
      <c r="D695" s="307"/>
      <c r="E695" s="306"/>
      <c r="F695" s="306"/>
      <c r="G695" s="306"/>
      <c r="H695" s="306"/>
    </row>
    <row r="696" spans="1:8" ht="15" customHeight="1" x14ac:dyDescent="0.25">
      <c r="A696" s="153"/>
      <c r="B696" s="306" t="s">
        <v>193</v>
      </c>
      <c r="C696" s="306"/>
      <c r="D696" s="306"/>
      <c r="E696" s="151" t="s">
        <v>7</v>
      </c>
      <c r="F696" s="152" t="s">
        <v>6</v>
      </c>
      <c r="G696" s="153"/>
      <c r="H696" s="151" t="s">
        <v>5</v>
      </c>
    </row>
    <row r="697" spans="1:8" ht="26.25" customHeight="1" x14ac:dyDescent="0.25">
      <c r="A697" s="170"/>
      <c r="B697" s="152">
        <v>332</v>
      </c>
      <c r="C697" s="170"/>
      <c r="D697" s="285" t="s">
        <v>1983</v>
      </c>
      <c r="E697" s="151" t="s">
        <v>192</v>
      </c>
      <c r="F697" s="154">
        <f>VLOOKUP(E697,IN_08_20!$B$8:$E$635,4,FALSE)</f>
        <v>2116.2670462676829</v>
      </c>
      <c r="G697" s="170"/>
      <c r="H697" s="151" t="s">
        <v>3</v>
      </c>
    </row>
    <row r="698" spans="1:8" ht="15" customHeight="1" x14ac:dyDescent="0.25">
      <c r="A698" s="153"/>
      <c r="B698" s="306" t="s">
        <v>191</v>
      </c>
      <c r="C698" s="306"/>
      <c r="D698" s="306"/>
      <c r="E698" s="151" t="s">
        <v>7</v>
      </c>
      <c r="F698" s="152" t="s">
        <v>6</v>
      </c>
      <c r="G698" s="153"/>
      <c r="H698" s="151" t="s">
        <v>5</v>
      </c>
    </row>
    <row r="699" spans="1:8" x14ac:dyDescent="0.25">
      <c r="A699" s="170"/>
      <c r="B699" s="152">
        <v>334</v>
      </c>
      <c r="C699" s="170"/>
      <c r="D699" s="285" t="s">
        <v>1748</v>
      </c>
      <c r="E699" s="151" t="s">
        <v>190</v>
      </c>
      <c r="F699" s="154">
        <f>VLOOKUP(E699,IN_08_20!$B$8:$E$635,4,FALSE)</f>
        <v>1091.6068493265989</v>
      </c>
      <c r="G699" s="170"/>
      <c r="H699" s="151" t="s">
        <v>3</v>
      </c>
    </row>
    <row r="700" spans="1:8" ht="15" customHeight="1" x14ac:dyDescent="0.25">
      <c r="A700" s="153"/>
      <c r="B700" s="306" t="s">
        <v>189</v>
      </c>
      <c r="C700" s="306"/>
      <c r="D700" s="306"/>
      <c r="E700" s="151" t="s">
        <v>7</v>
      </c>
      <c r="F700" s="152" t="s">
        <v>6</v>
      </c>
      <c r="G700" s="153"/>
      <c r="H700" s="151" t="s">
        <v>5</v>
      </c>
    </row>
    <row r="701" spans="1:8" x14ac:dyDescent="0.25">
      <c r="A701" s="283"/>
      <c r="B701" s="152">
        <v>331</v>
      </c>
      <c r="C701" s="283"/>
      <c r="D701" s="285" t="s">
        <v>1984</v>
      </c>
      <c r="E701" s="151" t="s">
        <v>188</v>
      </c>
      <c r="F701" s="154">
        <f>VLOOKUP(E701,IN_08_20!$B$8:$E$635,4,FALSE)</f>
        <v>1449.1196386418885</v>
      </c>
      <c r="G701" s="283"/>
      <c r="H701" s="151" t="s">
        <v>3</v>
      </c>
    </row>
    <row r="702" spans="1:8" x14ac:dyDescent="0.25">
      <c r="A702" s="283"/>
      <c r="B702" s="152">
        <v>333</v>
      </c>
      <c r="C702" s="283"/>
      <c r="D702" s="285" t="s">
        <v>1985</v>
      </c>
      <c r="E702" s="151" t="s">
        <v>187</v>
      </c>
      <c r="F702" s="154">
        <f>VLOOKUP(E702,IN_08_20!$B$8:$E$635,4,FALSE)</f>
        <v>1185.2120260183392</v>
      </c>
      <c r="G702" s="283"/>
      <c r="H702" s="151" t="s">
        <v>3</v>
      </c>
    </row>
    <row r="703" spans="1:8" x14ac:dyDescent="0.25">
      <c r="A703" s="283"/>
      <c r="B703" s="152">
        <v>611</v>
      </c>
      <c r="C703" s="283"/>
      <c r="D703" s="285" t="s">
        <v>1749</v>
      </c>
      <c r="E703" s="151" t="s">
        <v>186</v>
      </c>
      <c r="F703" s="154">
        <f>VLOOKUP(E703,IN_08_20!$B$8:$E$635,4,FALSE)</f>
        <v>2510.2229893918247</v>
      </c>
      <c r="G703" s="283"/>
      <c r="H703" s="151" t="s">
        <v>3</v>
      </c>
    </row>
    <row r="704" spans="1:8" x14ac:dyDescent="0.25">
      <c r="A704" s="283"/>
      <c r="B704" s="152">
        <v>612</v>
      </c>
      <c r="C704" s="283"/>
      <c r="D704" s="285" t="s">
        <v>1750</v>
      </c>
      <c r="E704" s="151" t="s">
        <v>185</v>
      </c>
      <c r="F704" s="154">
        <f>VLOOKUP(E704,IN_08_20!$B$8:$E$635,4,FALSE)</f>
        <v>2604.8952381148761</v>
      </c>
      <c r="G704" s="283"/>
      <c r="H704" s="151" t="s">
        <v>3</v>
      </c>
    </row>
    <row r="705" spans="1:8" x14ac:dyDescent="0.25">
      <c r="A705" s="283"/>
      <c r="B705" s="152">
        <v>613</v>
      </c>
      <c r="C705" s="283"/>
      <c r="D705" s="285" t="s">
        <v>1751</v>
      </c>
      <c r="E705" s="151" t="s">
        <v>184</v>
      </c>
      <c r="F705" s="154">
        <f>VLOOKUP(E705,IN_08_20!$B$8:$E$635,4,FALSE)</f>
        <v>6442.7641446076477</v>
      </c>
      <c r="G705" s="283"/>
      <c r="H705" s="151" t="s">
        <v>3</v>
      </c>
    </row>
    <row r="706" spans="1:8" ht="21" customHeight="1" x14ac:dyDescent="0.25">
      <c r="A706" s="308" t="s">
        <v>183</v>
      </c>
      <c r="B706" s="308"/>
      <c r="C706" s="308"/>
      <c r="D706" s="308"/>
      <c r="E706" s="308"/>
      <c r="F706" s="308"/>
      <c r="G706" s="308"/>
      <c r="H706" s="308"/>
    </row>
    <row r="707" spans="1:8" ht="26.25" customHeight="1" x14ac:dyDescent="0.25">
      <c r="A707" s="307" t="s">
        <v>182</v>
      </c>
      <c r="B707" s="307"/>
      <c r="C707" s="307"/>
      <c r="D707" s="307"/>
      <c r="E707" s="306"/>
      <c r="F707" s="306"/>
      <c r="G707" s="306"/>
      <c r="H707" s="306"/>
    </row>
    <row r="708" spans="1:8" ht="15" customHeight="1" x14ac:dyDescent="0.25">
      <c r="A708" s="153"/>
      <c r="B708" s="306" t="s">
        <v>181</v>
      </c>
      <c r="C708" s="306"/>
      <c r="D708" s="306"/>
      <c r="E708" s="151" t="s">
        <v>7</v>
      </c>
      <c r="F708" s="152" t="s">
        <v>6</v>
      </c>
      <c r="G708" s="153"/>
      <c r="H708" s="151" t="s">
        <v>5</v>
      </c>
    </row>
    <row r="709" spans="1:8" x14ac:dyDescent="0.25">
      <c r="A709" s="283"/>
      <c r="B709" s="152">
        <v>201</v>
      </c>
      <c r="C709" s="283"/>
      <c r="D709" s="284" t="s">
        <v>1526</v>
      </c>
      <c r="E709" s="151" t="s">
        <v>180</v>
      </c>
      <c r="F709" s="154">
        <f>VLOOKUP(E709,IN_08_20!$B$8:$E$635,4,FALSE)</f>
        <v>381.31544921212139</v>
      </c>
      <c r="G709" s="283"/>
      <c r="H709" s="151" t="s">
        <v>52</v>
      </c>
    </row>
    <row r="710" spans="1:8" ht="15" customHeight="1" x14ac:dyDescent="0.25">
      <c r="A710" s="153"/>
      <c r="B710" s="306" t="s">
        <v>179</v>
      </c>
      <c r="C710" s="306"/>
      <c r="D710" s="306"/>
      <c r="E710" s="151" t="s">
        <v>7</v>
      </c>
      <c r="F710" s="152" t="s">
        <v>6</v>
      </c>
      <c r="G710" s="153"/>
      <c r="H710" s="151" t="s">
        <v>5</v>
      </c>
    </row>
    <row r="711" spans="1:8" x14ac:dyDescent="0.25">
      <c r="A711" s="283"/>
      <c r="B711" s="152">
        <v>200</v>
      </c>
      <c r="C711" s="283"/>
      <c r="D711" s="284" t="s">
        <v>1525</v>
      </c>
      <c r="E711" s="151" t="s">
        <v>177</v>
      </c>
      <c r="F711" s="154">
        <f>VLOOKUP(E711,IN_08_20!$B$8:$E$635,4,FALSE)</f>
        <v>326.49833387878783</v>
      </c>
      <c r="G711" s="283"/>
      <c r="H711" s="151" t="s">
        <v>52</v>
      </c>
    </row>
    <row r="712" spans="1:8" ht="15" customHeight="1" x14ac:dyDescent="0.25">
      <c r="A712" s="153"/>
      <c r="B712" s="306" t="s">
        <v>176</v>
      </c>
      <c r="C712" s="306"/>
      <c r="D712" s="306"/>
      <c r="E712" s="151" t="s">
        <v>7</v>
      </c>
      <c r="F712" s="152" t="s">
        <v>6</v>
      </c>
      <c r="G712" s="153"/>
      <c r="H712" s="151" t="s">
        <v>5</v>
      </c>
    </row>
    <row r="713" spans="1:8" x14ac:dyDescent="0.25">
      <c r="A713" s="283"/>
      <c r="B713" s="152">
        <v>204</v>
      </c>
      <c r="C713" s="283"/>
      <c r="D713" s="284" t="s">
        <v>1529</v>
      </c>
      <c r="E713" s="151" t="s">
        <v>174</v>
      </c>
      <c r="F713" s="154">
        <f>VLOOKUP(E713,IN_08_20!$B$8:$E$635,4,FALSE)</f>
        <v>438.41199787878782</v>
      </c>
      <c r="G713" s="283"/>
      <c r="H713" s="151" t="s">
        <v>52</v>
      </c>
    </row>
    <row r="714" spans="1:8" ht="30" customHeight="1" x14ac:dyDescent="0.25">
      <c r="A714" s="153"/>
      <c r="B714" s="306" t="s">
        <v>173</v>
      </c>
      <c r="C714" s="306"/>
      <c r="D714" s="306"/>
      <c r="E714" s="151" t="s">
        <v>7</v>
      </c>
      <c r="F714" s="152" t="s">
        <v>6</v>
      </c>
      <c r="G714" s="153"/>
      <c r="H714" s="151" t="s">
        <v>5</v>
      </c>
    </row>
    <row r="715" spans="1:8" x14ac:dyDescent="0.25">
      <c r="A715" s="283"/>
      <c r="B715" s="152">
        <v>202</v>
      </c>
      <c r="C715" s="283"/>
      <c r="D715" s="285" t="s">
        <v>1527</v>
      </c>
      <c r="E715" s="151" t="s">
        <v>172</v>
      </c>
      <c r="F715" s="154">
        <f>VLOOKUP(E715,IN_08_20!$B$8:$E$635,4,FALSE)</f>
        <v>350.78211407878774</v>
      </c>
      <c r="G715" s="283"/>
      <c r="H715" s="151" t="s">
        <v>52</v>
      </c>
    </row>
    <row r="716" spans="1:8" x14ac:dyDescent="0.25">
      <c r="A716" s="283"/>
      <c r="B716" s="152">
        <v>203</v>
      </c>
      <c r="C716" s="283"/>
      <c r="D716" s="285" t="s">
        <v>1528</v>
      </c>
      <c r="E716" s="151" t="s">
        <v>171</v>
      </c>
      <c r="F716" s="154">
        <f>VLOOKUP(E716,IN_08_20!$B$8:$E$635,4,FALSE)</f>
        <v>401.48517787878785</v>
      </c>
      <c r="G716" s="283"/>
      <c r="H716" s="151" t="s">
        <v>52</v>
      </c>
    </row>
    <row r="717" spans="1:8" ht="15" customHeight="1" x14ac:dyDescent="0.25">
      <c r="A717" s="153"/>
      <c r="B717" s="306" t="s">
        <v>170</v>
      </c>
      <c r="C717" s="306"/>
      <c r="D717" s="306"/>
      <c r="E717" s="151" t="s">
        <v>7</v>
      </c>
      <c r="F717" s="152" t="s">
        <v>6</v>
      </c>
      <c r="G717" s="153"/>
      <c r="H717" s="151" t="s">
        <v>5</v>
      </c>
    </row>
    <row r="718" spans="1:8" ht="26.25" customHeight="1" x14ac:dyDescent="0.25">
      <c r="A718" s="283"/>
      <c r="B718" s="152">
        <v>199</v>
      </c>
      <c r="C718" s="283"/>
      <c r="D718" s="284" t="s">
        <v>1524</v>
      </c>
      <c r="E718" s="151" t="s">
        <v>169</v>
      </c>
      <c r="F718" s="154">
        <f>VLOOKUP(E718,IN_08_20!$B$8:$E$635,4,FALSE)</f>
        <v>352.34710787878788</v>
      </c>
      <c r="G718" s="283"/>
      <c r="H718" s="151" t="s">
        <v>52</v>
      </c>
    </row>
    <row r="719" spans="1:8" ht="15" customHeight="1" x14ac:dyDescent="0.25">
      <c r="A719" s="153"/>
      <c r="B719" s="306" t="s">
        <v>168</v>
      </c>
      <c r="C719" s="306"/>
      <c r="D719" s="306"/>
      <c r="E719" s="151" t="s">
        <v>7</v>
      </c>
      <c r="F719" s="152" t="s">
        <v>6</v>
      </c>
      <c r="G719" s="153"/>
      <c r="H719" s="151" t="s">
        <v>5</v>
      </c>
    </row>
    <row r="720" spans="1:8" ht="26.25" customHeight="1" x14ac:dyDescent="0.25">
      <c r="A720" s="283"/>
      <c r="B720" s="152">
        <v>198</v>
      </c>
      <c r="C720" s="283"/>
      <c r="D720" s="284" t="s">
        <v>1523</v>
      </c>
      <c r="E720" s="151" t="s">
        <v>167</v>
      </c>
      <c r="F720" s="154">
        <f>VLOOKUP(E720,IN_08_20!$B$8:$E$635,4,FALSE)</f>
        <v>379.03601587878779</v>
      </c>
      <c r="G720" s="283"/>
      <c r="H720" s="151" t="s">
        <v>52</v>
      </c>
    </row>
    <row r="721" spans="1:8" ht="15" customHeight="1" x14ac:dyDescent="0.25">
      <c r="A721" s="153"/>
      <c r="B721" s="306" t="s">
        <v>166</v>
      </c>
      <c r="C721" s="306"/>
      <c r="D721" s="306"/>
      <c r="E721" s="151" t="s">
        <v>7</v>
      </c>
      <c r="F721" s="152" t="s">
        <v>6</v>
      </c>
      <c r="G721" s="153"/>
      <c r="H721" s="151" t="s">
        <v>5</v>
      </c>
    </row>
    <row r="722" spans="1:8" ht="26.25" customHeight="1" x14ac:dyDescent="0.25">
      <c r="A722" s="283"/>
      <c r="B722" s="152">
        <v>197</v>
      </c>
      <c r="C722" s="283"/>
      <c r="D722" s="284" t="s">
        <v>1522</v>
      </c>
      <c r="E722" s="151" t="s">
        <v>165</v>
      </c>
      <c r="F722" s="154">
        <f>VLOOKUP(E722,IN_08_20!$B$8:$E$635,4,FALSE)</f>
        <v>438.41199787878782</v>
      </c>
      <c r="G722" s="283"/>
      <c r="H722" s="151" t="s">
        <v>52</v>
      </c>
    </row>
    <row r="723" spans="1:8" ht="21" customHeight="1" x14ac:dyDescent="0.25">
      <c r="A723" s="308" t="s">
        <v>164</v>
      </c>
      <c r="B723" s="308"/>
      <c r="C723" s="308"/>
      <c r="D723" s="308"/>
      <c r="E723" s="308"/>
      <c r="F723" s="308"/>
      <c r="G723" s="308"/>
      <c r="H723" s="308"/>
    </row>
    <row r="724" spans="1:8" ht="18" customHeight="1" x14ac:dyDescent="0.25">
      <c r="A724" s="307" t="s">
        <v>163</v>
      </c>
      <c r="B724" s="307"/>
      <c r="C724" s="307"/>
      <c r="D724" s="307"/>
      <c r="E724" s="306"/>
      <c r="F724" s="306"/>
      <c r="G724" s="306"/>
      <c r="H724" s="306"/>
    </row>
    <row r="725" spans="1:8" ht="26.25" customHeight="1" x14ac:dyDescent="0.25">
      <c r="A725" s="153"/>
      <c r="B725" s="306" t="s">
        <v>162</v>
      </c>
      <c r="C725" s="306"/>
      <c r="D725" s="306"/>
      <c r="E725" s="151" t="s">
        <v>7</v>
      </c>
      <c r="F725" s="152" t="s">
        <v>6</v>
      </c>
      <c r="G725" s="153"/>
      <c r="H725" s="151" t="s">
        <v>5</v>
      </c>
    </row>
    <row r="726" spans="1:8" ht="25.5" x14ac:dyDescent="0.25">
      <c r="A726" s="283"/>
      <c r="B726" s="152">
        <v>124</v>
      </c>
      <c r="C726" s="283"/>
      <c r="D726" s="285" t="s">
        <v>1986</v>
      </c>
      <c r="E726" s="151" t="s">
        <v>161</v>
      </c>
      <c r="F726" s="154">
        <f>VLOOKUP(E726,IN_08_20!$B$8:$E$635,4,FALSE)</f>
        <v>15452981.802687984</v>
      </c>
      <c r="G726" s="283"/>
      <c r="H726" s="151" t="s">
        <v>2</v>
      </c>
    </row>
    <row r="727" spans="1:8" ht="25.5" x14ac:dyDescent="0.25">
      <c r="A727" s="283"/>
      <c r="B727" s="152">
        <v>804</v>
      </c>
      <c r="C727" s="283"/>
      <c r="D727" s="285" t="s">
        <v>1419</v>
      </c>
      <c r="E727" s="151" t="s">
        <v>160</v>
      </c>
      <c r="F727" s="154">
        <f>VLOOKUP(E727,IN_08_20!$B$8:$E$635,4,FALSE)</f>
        <v>17163743.989335872</v>
      </c>
      <c r="G727" s="283"/>
      <c r="H727" s="151" t="s">
        <v>2</v>
      </c>
    </row>
    <row r="728" spans="1:8" ht="15" customHeight="1" x14ac:dyDescent="0.25">
      <c r="A728" s="153"/>
      <c r="B728" s="306" t="s">
        <v>2024</v>
      </c>
      <c r="C728" s="306"/>
      <c r="D728" s="306"/>
      <c r="E728" s="151" t="s">
        <v>7</v>
      </c>
      <c r="F728" s="152" t="s">
        <v>6</v>
      </c>
      <c r="G728" s="153"/>
      <c r="H728" s="151" t="s">
        <v>5</v>
      </c>
    </row>
    <row r="729" spans="1:8" ht="26.25" customHeight="1" x14ac:dyDescent="0.25">
      <c r="A729" s="170"/>
      <c r="B729" s="152">
        <v>88</v>
      </c>
      <c r="C729" s="170"/>
      <c r="D729" s="285" t="s">
        <v>1987</v>
      </c>
      <c r="E729" s="151" t="s">
        <v>159</v>
      </c>
      <c r="F729" s="154">
        <f>VLOOKUP(E729,IN_08_20!$B$8:$E$635,4,FALSE)</f>
        <v>414254.04991893074</v>
      </c>
      <c r="G729" s="170"/>
      <c r="H729" s="151" t="s">
        <v>2</v>
      </c>
    </row>
    <row r="730" spans="1:8" ht="30" customHeight="1" x14ac:dyDescent="0.25">
      <c r="A730" s="153"/>
      <c r="B730" s="306" t="s">
        <v>158</v>
      </c>
      <c r="C730" s="306"/>
      <c r="D730" s="306"/>
      <c r="E730" s="151" t="s">
        <v>7</v>
      </c>
      <c r="F730" s="152" t="s">
        <v>6</v>
      </c>
      <c r="G730" s="153"/>
      <c r="H730" s="151" t="s">
        <v>5</v>
      </c>
    </row>
    <row r="731" spans="1:8" ht="26.25" customHeight="1" x14ac:dyDescent="0.25">
      <c r="A731" s="170"/>
      <c r="B731" s="152">
        <v>122</v>
      </c>
      <c r="C731" s="170"/>
      <c r="D731" s="285" t="s">
        <v>1391</v>
      </c>
      <c r="E731" s="151" t="s">
        <v>157</v>
      </c>
      <c r="F731" s="154">
        <f>VLOOKUP(E731,IN_08_20!$B$8:$E$635,4,FALSE)</f>
        <v>2541573.3286698698</v>
      </c>
      <c r="G731" s="170"/>
      <c r="H731" s="151" t="s">
        <v>2</v>
      </c>
    </row>
    <row r="732" spans="1:8" ht="15" customHeight="1" x14ac:dyDescent="0.25">
      <c r="A732" s="153"/>
      <c r="B732" s="306" t="s">
        <v>2025</v>
      </c>
      <c r="C732" s="306"/>
      <c r="D732" s="306"/>
      <c r="E732" s="151" t="s">
        <v>7</v>
      </c>
      <c r="F732" s="152" t="s">
        <v>6</v>
      </c>
      <c r="G732" s="153"/>
      <c r="H732" s="151" t="s">
        <v>5</v>
      </c>
    </row>
    <row r="733" spans="1:8" x14ac:dyDescent="0.25">
      <c r="A733" s="170"/>
      <c r="B733" s="152">
        <v>90</v>
      </c>
      <c r="C733" s="170"/>
      <c r="D733" s="285" t="s">
        <v>1988</v>
      </c>
      <c r="E733" s="151" t="s">
        <v>156</v>
      </c>
      <c r="F733" s="154">
        <f>VLOOKUP(E733,IN_08_20!$B$8:$E$635,4,FALSE)</f>
        <v>47003.724243823846</v>
      </c>
      <c r="G733" s="170"/>
      <c r="H733" s="151" t="s">
        <v>2</v>
      </c>
    </row>
    <row r="734" spans="1:8" ht="15" customHeight="1" x14ac:dyDescent="0.25">
      <c r="A734" s="153"/>
      <c r="B734" s="306" t="s">
        <v>2026</v>
      </c>
      <c r="C734" s="306"/>
      <c r="D734" s="306"/>
      <c r="E734" s="151" t="s">
        <v>7</v>
      </c>
      <c r="F734" s="152" t="s">
        <v>6</v>
      </c>
      <c r="G734" s="153"/>
      <c r="H734" s="151" t="s">
        <v>5</v>
      </c>
    </row>
    <row r="735" spans="1:8" x14ac:dyDescent="0.25">
      <c r="A735" s="170"/>
      <c r="B735" s="152">
        <v>63</v>
      </c>
      <c r="C735" s="170"/>
      <c r="D735" s="285" t="s">
        <v>1989</v>
      </c>
      <c r="E735" s="151" t="s">
        <v>155</v>
      </c>
      <c r="F735" s="154">
        <f>VLOOKUP(E735,IN_08_20!$B$8:$E$635,4,FALSE)</f>
        <v>6873840.1394544933</v>
      </c>
      <c r="G735" s="170"/>
      <c r="H735" s="151" t="s">
        <v>2</v>
      </c>
    </row>
    <row r="736" spans="1:8" x14ac:dyDescent="0.25">
      <c r="A736" s="170"/>
      <c r="B736" s="152">
        <v>74</v>
      </c>
      <c r="C736" s="170"/>
      <c r="D736" s="285" t="s">
        <v>1362</v>
      </c>
      <c r="E736" s="151" t="s">
        <v>154</v>
      </c>
      <c r="F736" s="154">
        <f>VLOOKUP(E736,IN_08_20!$B$8:$E$635,4,FALSE)</f>
        <v>14793156.962900242</v>
      </c>
      <c r="G736" s="170"/>
      <c r="H736" s="151" t="s">
        <v>2</v>
      </c>
    </row>
    <row r="737" spans="1:9" x14ac:dyDescent="0.25">
      <c r="A737" s="170"/>
      <c r="B737" s="152">
        <v>75</v>
      </c>
      <c r="C737" s="170"/>
      <c r="D737" s="285" t="s">
        <v>1362</v>
      </c>
      <c r="E737" s="151" t="s">
        <v>152</v>
      </c>
      <c r="F737" s="154">
        <f>VLOOKUP(E737,IN_08_20!$B$8:$E$635,4,FALSE)</f>
        <v>4146.2887256838385</v>
      </c>
      <c r="G737" s="170"/>
      <c r="H737" s="151" t="s">
        <v>52</v>
      </c>
      <c r="I737" s="150" t="s">
        <v>1171</v>
      </c>
    </row>
    <row r="738" spans="1:9" ht="26.25" customHeight="1" x14ac:dyDescent="0.25">
      <c r="A738" s="170"/>
      <c r="B738" s="152">
        <v>82</v>
      </c>
      <c r="C738" s="170"/>
      <c r="D738" s="285" t="s">
        <v>1990</v>
      </c>
      <c r="E738" s="151" t="s">
        <v>151</v>
      </c>
      <c r="F738" s="154">
        <f>VLOOKUP(E738,IN_08_20!$B$8:$E$635,4,FALSE)</f>
        <v>18760770.963229463</v>
      </c>
      <c r="G738" s="170"/>
      <c r="H738" s="151" t="s">
        <v>2</v>
      </c>
    </row>
    <row r="739" spans="1:9" x14ac:dyDescent="0.25">
      <c r="A739" s="170"/>
      <c r="B739" s="152">
        <v>92</v>
      </c>
      <c r="C739" s="170"/>
      <c r="D739" s="285" t="s">
        <v>1756</v>
      </c>
      <c r="E739" s="151" t="s">
        <v>150</v>
      </c>
      <c r="F739" s="154">
        <f>VLOOKUP(E739,IN_08_20!$B$8:$E$635,4,FALSE)</f>
        <v>19314005.01525766</v>
      </c>
      <c r="G739" s="170"/>
      <c r="H739" s="151" t="s">
        <v>2</v>
      </c>
    </row>
    <row r="740" spans="1:9" x14ac:dyDescent="0.25">
      <c r="A740" s="170"/>
      <c r="B740" s="152"/>
      <c r="C740" s="170"/>
      <c r="D740" s="285" t="s">
        <v>1862</v>
      </c>
      <c r="E740" s="151" t="s">
        <v>1844</v>
      </c>
      <c r="F740" s="154">
        <f>VLOOKUP(E740,IN_08_20!$B$8:$E$635,4,FALSE)</f>
        <v>2481604.7799240476</v>
      </c>
      <c r="G740" s="170"/>
      <c r="H740" s="151" t="s">
        <v>2</v>
      </c>
    </row>
    <row r="741" spans="1:9" ht="26.25" customHeight="1" x14ac:dyDescent="0.25">
      <c r="A741" s="170"/>
      <c r="B741" s="152">
        <v>143</v>
      </c>
      <c r="C741" s="170"/>
      <c r="D741" s="285" t="s">
        <v>1991</v>
      </c>
      <c r="E741" s="151" t="s">
        <v>149</v>
      </c>
      <c r="F741" s="154">
        <f>VLOOKUP(E741,IN_08_20!$B$8:$E$635,4,FALSE)</f>
        <v>8682673.8198819347</v>
      </c>
      <c r="G741" s="170"/>
      <c r="H741" s="151" t="s">
        <v>2</v>
      </c>
    </row>
    <row r="742" spans="1:9" x14ac:dyDescent="0.25">
      <c r="A742" s="170"/>
      <c r="B742" s="152">
        <v>144</v>
      </c>
      <c r="C742" s="170"/>
      <c r="D742" s="285" t="s">
        <v>1992</v>
      </c>
      <c r="E742" s="151" t="s">
        <v>148</v>
      </c>
      <c r="F742" s="154">
        <f>VLOOKUP(E742,IN_08_20!$B$8:$E$635,4,FALSE)</f>
        <v>9448893.5952155422</v>
      </c>
      <c r="G742" s="170"/>
      <c r="H742" s="151" t="s">
        <v>2</v>
      </c>
    </row>
    <row r="743" spans="1:9" ht="15" customHeight="1" x14ac:dyDescent="0.25">
      <c r="A743" s="153"/>
      <c r="B743" s="306" t="s">
        <v>147</v>
      </c>
      <c r="C743" s="306"/>
      <c r="D743" s="306"/>
      <c r="E743" s="151" t="s">
        <v>7</v>
      </c>
      <c r="F743" s="152" t="s">
        <v>6</v>
      </c>
      <c r="G743" s="153"/>
      <c r="H743" s="151" t="s">
        <v>5</v>
      </c>
    </row>
    <row r="744" spans="1:9" x14ac:dyDescent="0.25">
      <c r="A744" s="170"/>
      <c r="B744" s="152">
        <v>126</v>
      </c>
      <c r="C744" s="170"/>
      <c r="D744" s="285" t="s">
        <v>1993</v>
      </c>
      <c r="E744" s="151" t="s">
        <v>146</v>
      </c>
      <c r="F744" s="154">
        <f>VLOOKUP(E744,IN_08_20!$B$8:$E$635,4,FALSE)</f>
        <v>2202587.0723626888</v>
      </c>
      <c r="G744" s="170"/>
      <c r="H744" s="151" t="s">
        <v>2</v>
      </c>
    </row>
    <row r="745" spans="1:9" ht="15" customHeight="1" x14ac:dyDescent="0.25">
      <c r="A745" s="153"/>
      <c r="B745" s="306" t="s">
        <v>145</v>
      </c>
      <c r="C745" s="306"/>
      <c r="D745" s="306"/>
      <c r="E745" s="151" t="s">
        <v>7</v>
      </c>
      <c r="F745" s="152" t="s">
        <v>6</v>
      </c>
      <c r="G745" s="153"/>
      <c r="H745" s="151" t="s">
        <v>5</v>
      </c>
    </row>
    <row r="746" spans="1:9" x14ac:dyDescent="0.25">
      <c r="A746" s="170"/>
      <c r="B746" s="152">
        <v>827</v>
      </c>
      <c r="C746" s="170"/>
      <c r="D746" s="285" t="s">
        <v>1469</v>
      </c>
      <c r="E746" s="151" t="s">
        <v>144</v>
      </c>
      <c r="F746" s="154">
        <f>VLOOKUP(E746,IN_08_20!$B$8:$E$635,4,FALSE)</f>
        <v>40471.979176989451</v>
      </c>
      <c r="G746" s="170"/>
      <c r="H746" s="151" t="s">
        <v>2</v>
      </c>
    </row>
    <row r="747" spans="1:9" x14ac:dyDescent="0.25">
      <c r="A747" s="170"/>
      <c r="B747" s="152">
        <v>828</v>
      </c>
      <c r="C747" s="170"/>
      <c r="D747" s="285" t="s">
        <v>1470</v>
      </c>
      <c r="E747" s="151" t="s">
        <v>143</v>
      </c>
      <c r="F747" s="154">
        <f>VLOOKUP(E747,IN_08_20!$B$8:$E$635,4,FALSE)</f>
        <v>2948.2456241301393</v>
      </c>
      <c r="G747" s="170"/>
      <c r="H747" s="151" t="s">
        <v>2</v>
      </c>
    </row>
    <row r="748" spans="1:9" x14ac:dyDescent="0.25">
      <c r="A748" s="170"/>
      <c r="B748" s="152">
        <v>829</v>
      </c>
      <c r="C748" s="170"/>
      <c r="D748" s="285" t="s">
        <v>1471</v>
      </c>
      <c r="E748" s="151" t="s">
        <v>142</v>
      </c>
      <c r="F748" s="154">
        <f>VLOOKUP(E748,IN_08_20!$B$8:$E$635,4,FALSE)</f>
        <v>3941.9886509584453</v>
      </c>
      <c r="G748" s="170"/>
      <c r="H748" s="151" t="s">
        <v>2</v>
      </c>
    </row>
    <row r="749" spans="1:9" x14ac:dyDescent="0.25">
      <c r="A749" s="170"/>
      <c r="B749" s="152">
        <v>830</v>
      </c>
      <c r="C749" s="170"/>
      <c r="D749" s="285" t="s">
        <v>1472</v>
      </c>
      <c r="E749" s="151" t="s">
        <v>141</v>
      </c>
      <c r="F749" s="154">
        <f>VLOOKUP(E749,IN_08_20!$B$8:$E$635,4,FALSE)</f>
        <v>443.86301211233098</v>
      </c>
      <c r="G749" s="170"/>
      <c r="H749" s="151" t="s">
        <v>2</v>
      </c>
    </row>
    <row r="750" spans="1:9" x14ac:dyDescent="0.25">
      <c r="A750" s="170"/>
      <c r="B750" s="152">
        <v>831</v>
      </c>
      <c r="C750" s="170"/>
      <c r="D750" s="285" t="s">
        <v>1473</v>
      </c>
      <c r="E750" s="151" t="s">
        <v>140</v>
      </c>
      <c r="F750" s="154">
        <f>VLOOKUP(E750,IN_08_20!$B$8:$E$635,4,FALSE)</f>
        <v>1004.7100469981135</v>
      </c>
      <c r="G750" s="170"/>
      <c r="H750" s="151" t="s">
        <v>2</v>
      </c>
    </row>
    <row r="751" spans="1:9" ht="26.25" customHeight="1" x14ac:dyDescent="0.25">
      <c r="A751" s="170"/>
      <c r="B751" s="152">
        <v>832</v>
      </c>
      <c r="C751" s="170"/>
      <c r="D751" s="285" t="s">
        <v>1474</v>
      </c>
      <c r="E751" s="151" t="s">
        <v>139</v>
      </c>
      <c r="F751" s="154">
        <f>VLOOKUP(E751,IN_08_20!$B$8:$E$635,4,FALSE)</f>
        <v>186.72247712976613</v>
      </c>
      <c r="G751" s="170"/>
      <c r="H751" s="151" t="s">
        <v>2</v>
      </c>
    </row>
    <row r="752" spans="1:9" x14ac:dyDescent="0.25">
      <c r="A752" s="170"/>
      <c r="B752" s="152">
        <v>833</v>
      </c>
      <c r="C752" s="170"/>
      <c r="D752" s="285" t="s">
        <v>1475</v>
      </c>
      <c r="E752" s="151" t="s">
        <v>138</v>
      </c>
      <c r="F752" s="154">
        <f>VLOOKUP(E752,IN_08_20!$B$8:$E$635,4,FALSE)</f>
        <v>462.49648357852396</v>
      </c>
      <c r="G752" s="170"/>
      <c r="H752" s="151" t="s">
        <v>2</v>
      </c>
    </row>
    <row r="753" spans="1:8" ht="26.25" customHeight="1" x14ac:dyDescent="0.25">
      <c r="A753" s="170"/>
      <c r="B753" s="152">
        <v>834</v>
      </c>
      <c r="C753" s="170"/>
      <c r="D753" s="285" t="s">
        <v>1476</v>
      </c>
      <c r="E753" s="151" t="s">
        <v>137</v>
      </c>
      <c r="F753" s="154">
        <f>VLOOKUP(E753,IN_08_20!$B$8:$E$635,4,FALSE)</f>
        <v>149.49734909070912</v>
      </c>
      <c r="G753" s="170"/>
      <c r="H753" s="151" t="s">
        <v>2</v>
      </c>
    </row>
    <row r="754" spans="1:8" x14ac:dyDescent="0.25">
      <c r="A754" s="170"/>
      <c r="B754" s="152">
        <v>835</v>
      </c>
      <c r="C754" s="170"/>
      <c r="D754" s="285" t="s">
        <v>1477</v>
      </c>
      <c r="E754" s="151" t="s">
        <v>136</v>
      </c>
      <c r="F754" s="154">
        <f>VLOOKUP(E754,IN_08_20!$B$8:$E$635,4,FALSE)</f>
        <v>13642.462325772049</v>
      </c>
      <c r="G754" s="170"/>
      <c r="H754" s="151" t="s">
        <v>2</v>
      </c>
    </row>
    <row r="755" spans="1:8" x14ac:dyDescent="0.25">
      <c r="A755" s="170"/>
      <c r="B755" s="152">
        <v>836</v>
      </c>
      <c r="C755" s="170"/>
      <c r="D755" s="285" t="s">
        <v>1994</v>
      </c>
      <c r="E755" s="151" t="s">
        <v>135</v>
      </c>
      <c r="F755" s="154">
        <f>VLOOKUP(E755,IN_08_20!$B$8:$E$635,4,FALSE)</f>
        <v>12995.882447499784</v>
      </c>
      <c r="G755" s="170"/>
      <c r="H755" s="151" t="s">
        <v>2</v>
      </c>
    </row>
    <row r="756" spans="1:8" x14ac:dyDescent="0.25">
      <c r="A756" s="170"/>
      <c r="B756" s="152">
        <v>837</v>
      </c>
      <c r="C756" s="170"/>
      <c r="D756" s="285" t="s">
        <v>1995</v>
      </c>
      <c r="E756" s="151" t="s">
        <v>134</v>
      </c>
      <c r="F756" s="154">
        <f>VLOOKUP(E756,IN_08_20!$B$8:$E$635,4,FALSE)</f>
        <v>20474.682458576925</v>
      </c>
      <c r="G756" s="170"/>
      <c r="H756" s="151" t="s">
        <v>2</v>
      </c>
    </row>
    <row r="757" spans="1:8" x14ac:dyDescent="0.25">
      <c r="A757" s="170"/>
      <c r="B757" s="152">
        <v>1079</v>
      </c>
      <c r="C757" s="170"/>
      <c r="D757" s="285" t="s">
        <v>1478</v>
      </c>
      <c r="E757" s="151" t="s">
        <v>133</v>
      </c>
      <c r="F757" s="154">
        <f>VLOOKUP(E757,IN_08_20!$B$8:$E$635,4,FALSE)</f>
        <v>1102.7156904944957</v>
      </c>
      <c r="G757" s="170"/>
      <c r="H757" s="151" t="s">
        <v>2</v>
      </c>
    </row>
    <row r="758" spans="1:8" ht="15" customHeight="1" x14ac:dyDescent="0.25">
      <c r="A758" s="153"/>
      <c r="B758" s="306" t="s">
        <v>132</v>
      </c>
      <c r="C758" s="306"/>
      <c r="D758" s="306"/>
      <c r="E758" s="151" t="s">
        <v>7</v>
      </c>
      <c r="F758" s="152" t="s">
        <v>6</v>
      </c>
      <c r="G758" s="153"/>
      <c r="H758" s="151" t="s">
        <v>5</v>
      </c>
    </row>
    <row r="759" spans="1:8" x14ac:dyDescent="0.25">
      <c r="A759" s="170"/>
      <c r="B759" s="152">
        <v>145</v>
      </c>
      <c r="C759" s="170"/>
      <c r="D759" s="285" t="s">
        <v>1403</v>
      </c>
      <c r="E759" s="151" t="s">
        <v>131</v>
      </c>
      <c r="F759" s="154">
        <f>VLOOKUP(E759,IN_08_20!$B$8:$E$635,4,FALSE)</f>
        <v>52241.208271001029</v>
      </c>
      <c r="G759" s="170"/>
      <c r="H759" s="151" t="s">
        <v>2</v>
      </c>
    </row>
    <row r="760" spans="1:8" x14ac:dyDescent="0.25">
      <c r="A760" s="170"/>
      <c r="B760" s="152">
        <v>146</v>
      </c>
      <c r="C760" s="170"/>
      <c r="D760" s="285" t="s">
        <v>1404</v>
      </c>
      <c r="E760" s="151" t="s">
        <v>130</v>
      </c>
      <c r="F760" s="154">
        <f>VLOOKUP(E760,IN_08_20!$B$8:$E$635,4,FALSE)</f>
        <v>56234.610122462051</v>
      </c>
      <c r="G760" s="170"/>
      <c r="H760" s="151" t="s">
        <v>2</v>
      </c>
    </row>
    <row r="761" spans="1:8" x14ac:dyDescent="0.25">
      <c r="A761" s="170"/>
      <c r="B761" s="152">
        <v>147</v>
      </c>
      <c r="C761" s="170"/>
      <c r="D761" s="285" t="s">
        <v>1405</v>
      </c>
      <c r="E761" s="151" t="s">
        <v>129</v>
      </c>
      <c r="F761" s="154">
        <f>VLOOKUP(E761,IN_08_20!$B$8:$E$635,4,FALSE)</f>
        <v>56532.117268848728</v>
      </c>
      <c r="G761" s="170"/>
      <c r="H761" s="151" t="s">
        <v>2</v>
      </c>
    </row>
    <row r="762" spans="1:8" ht="15" customHeight="1" x14ac:dyDescent="0.25">
      <c r="A762" s="153"/>
      <c r="B762" s="306" t="s">
        <v>128</v>
      </c>
      <c r="C762" s="306"/>
      <c r="D762" s="306"/>
      <c r="E762" s="151" t="s">
        <v>7</v>
      </c>
      <c r="F762" s="152" t="s">
        <v>6</v>
      </c>
      <c r="G762" s="153"/>
      <c r="H762" s="151" t="s">
        <v>5</v>
      </c>
    </row>
    <row r="763" spans="1:8" x14ac:dyDescent="0.25">
      <c r="A763" s="170"/>
      <c r="B763" s="152">
        <v>65</v>
      </c>
      <c r="C763" s="170"/>
      <c r="D763" s="285" t="s">
        <v>2018</v>
      </c>
      <c r="E763" s="151" t="s">
        <v>127</v>
      </c>
      <c r="F763" s="154">
        <f>VLOOKUP(E763,IN_08_20!$B$8:$E$635,4,FALSE)</f>
        <v>1294480.9008136124</v>
      </c>
      <c r="G763" s="170"/>
      <c r="H763" s="151" t="s">
        <v>2</v>
      </c>
    </row>
    <row r="764" spans="1:8" x14ac:dyDescent="0.25">
      <c r="A764" s="170"/>
      <c r="B764" s="152">
        <v>148</v>
      </c>
      <c r="C764" s="170"/>
      <c r="D764" s="285" t="s">
        <v>1996</v>
      </c>
      <c r="E764" s="151" t="s">
        <v>126</v>
      </c>
      <c r="F764" s="154">
        <f>VLOOKUP(E764,IN_08_20!$B$8:$E$635,4,FALSE)</f>
        <v>785751.62889932538</v>
      </c>
      <c r="G764" s="170"/>
      <c r="H764" s="151" t="s">
        <v>2</v>
      </c>
    </row>
    <row r="765" spans="1:8" x14ac:dyDescent="0.25">
      <c r="A765" s="170"/>
      <c r="B765" s="152">
        <v>149</v>
      </c>
      <c r="C765" s="170"/>
      <c r="D765" s="285" t="s">
        <v>1997</v>
      </c>
      <c r="E765" s="151" t="s">
        <v>125</v>
      </c>
      <c r="F765" s="154">
        <f>VLOOKUP(E765,IN_08_20!$B$8:$E$635,4,FALSE)</f>
        <v>755074.76358626457</v>
      </c>
      <c r="G765" s="170"/>
      <c r="H765" s="151" t="s">
        <v>2</v>
      </c>
    </row>
    <row r="766" spans="1:8" ht="15" customHeight="1" x14ac:dyDescent="0.25">
      <c r="A766" s="153"/>
      <c r="B766" s="306" t="s">
        <v>124</v>
      </c>
      <c r="C766" s="306"/>
      <c r="D766" s="306"/>
      <c r="E766" s="151" t="s">
        <v>7</v>
      </c>
      <c r="F766" s="152" t="s">
        <v>6</v>
      </c>
      <c r="G766" s="153"/>
      <c r="H766" s="151" t="s">
        <v>5</v>
      </c>
    </row>
    <row r="767" spans="1:8" ht="15" customHeight="1" x14ac:dyDescent="0.25">
      <c r="A767" s="170"/>
      <c r="B767" s="152">
        <v>69</v>
      </c>
      <c r="C767" s="170"/>
      <c r="D767" s="285" t="s">
        <v>1357</v>
      </c>
      <c r="E767" s="151" t="s">
        <v>122</v>
      </c>
      <c r="F767" s="154">
        <f>VLOOKUP(E767,IN_08_20!$B$8:$E$635,4,FALSE)</f>
        <v>55.258781027549283</v>
      </c>
      <c r="G767" s="170"/>
      <c r="H767" s="151" t="s">
        <v>119</v>
      </c>
    </row>
    <row r="768" spans="1:8" ht="15" customHeight="1" x14ac:dyDescent="0.25">
      <c r="A768" s="170"/>
      <c r="B768" s="152">
        <v>128</v>
      </c>
      <c r="C768" s="170"/>
      <c r="D768" s="285" t="s">
        <v>1394</v>
      </c>
      <c r="E768" s="151" t="s">
        <v>121</v>
      </c>
      <c r="F768" s="154">
        <f>VLOOKUP(E768,IN_08_20!$B$8:$E$635,4,FALSE)</f>
        <v>53.607339969643476</v>
      </c>
      <c r="G768" s="170"/>
      <c r="H768" s="151" t="s">
        <v>119</v>
      </c>
    </row>
    <row r="769" spans="1:8" ht="15" customHeight="1" x14ac:dyDescent="0.25">
      <c r="A769" s="170"/>
      <c r="B769" s="152">
        <v>1150</v>
      </c>
      <c r="C769" s="170"/>
      <c r="D769" s="285" t="s">
        <v>1415</v>
      </c>
      <c r="E769" s="151" t="s">
        <v>120</v>
      </c>
      <c r="F769" s="154">
        <f>VLOOKUP(E769,IN_08_20!$B$8:$E$635,4,FALSE)</f>
        <v>88.404774247017627</v>
      </c>
      <c r="G769" s="170"/>
      <c r="H769" s="151" t="s">
        <v>119</v>
      </c>
    </row>
    <row r="770" spans="1:8" ht="15" customHeight="1" x14ac:dyDescent="0.25">
      <c r="A770" s="170"/>
      <c r="B770" s="152">
        <v>1391</v>
      </c>
      <c r="C770" s="170"/>
      <c r="D770" s="285" t="s">
        <v>1998</v>
      </c>
      <c r="E770" s="151" t="s">
        <v>118</v>
      </c>
      <c r="F770" s="154">
        <f>VLOOKUP(E770,IN_08_20!$B$8:$E$635,4,FALSE)</f>
        <v>58.206968932376029</v>
      </c>
      <c r="G770" s="170"/>
      <c r="H770" s="151" t="s">
        <v>117</v>
      </c>
    </row>
    <row r="771" spans="1:8" ht="15" customHeight="1" x14ac:dyDescent="0.25">
      <c r="A771" s="153"/>
      <c r="B771" s="306" t="s">
        <v>116</v>
      </c>
      <c r="C771" s="306"/>
      <c r="D771" s="306"/>
      <c r="E771" s="151" t="s">
        <v>7</v>
      </c>
      <c r="F771" s="152" t="s">
        <v>6</v>
      </c>
      <c r="G771" s="153"/>
      <c r="H771" s="151" t="s">
        <v>5</v>
      </c>
    </row>
    <row r="772" spans="1:8" x14ac:dyDescent="0.25">
      <c r="A772" s="170"/>
      <c r="B772" s="152">
        <v>137</v>
      </c>
      <c r="C772" s="170"/>
      <c r="D772" s="285" t="s">
        <v>1863</v>
      </c>
      <c r="E772" s="151" t="s">
        <v>115</v>
      </c>
      <c r="F772" s="154">
        <f>VLOOKUP(E772,IN_08_20!$B$8:$E$635,4,FALSE)</f>
        <v>2744716.9816315798</v>
      </c>
      <c r="G772" s="170"/>
      <c r="H772" s="151" t="s">
        <v>2</v>
      </c>
    </row>
    <row r="773" spans="1:8" x14ac:dyDescent="0.25">
      <c r="A773" s="170"/>
      <c r="B773" s="152"/>
      <c r="C773" s="170"/>
      <c r="D773" s="285" t="s">
        <v>1863</v>
      </c>
      <c r="E773" s="151" t="s">
        <v>113</v>
      </c>
      <c r="F773" s="154">
        <f>VLOOKUP(E773,IN_08_20!$B$8:$E$635,4,FALSE)</f>
        <v>2940.9856280114523</v>
      </c>
      <c r="G773" s="170"/>
      <c r="H773" s="151" t="s">
        <v>52</v>
      </c>
    </row>
    <row r="774" spans="1:8" ht="15" customHeight="1" x14ac:dyDescent="0.25">
      <c r="A774" s="153"/>
      <c r="B774" s="306" t="s">
        <v>112</v>
      </c>
      <c r="C774" s="306"/>
      <c r="D774" s="306"/>
      <c r="E774" s="151" t="s">
        <v>7</v>
      </c>
      <c r="F774" s="152" t="s">
        <v>6</v>
      </c>
      <c r="G774" s="153"/>
      <c r="H774" s="151" t="s">
        <v>5</v>
      </c>
    </row>
    <row r="775" spans="1:8" x14ac:dyDescent="0.25">
      <c r="A775" s="170"/>
      <c r="B775" s="152">
        <v>1288</v>
      </c>
      <c r="C775" s="170"/>
      <c r="D775" s="285" t="s">
        <v>1411</v>
      </c>
      <c r="E775" s="151" t="s">
        <v>111</v>
      </c>
      <c r="F775" s="154">
        <f>VLOOKUP(E775,IN_08_20!$B$8:$E$635,4,FALSE)</f>
        <v>5869493.0259958832</v>
      </c>
      <c r="G775" s="170"/>
      <c r="H775" s="151" t="s">
        <v>2</v>
      </c>
    </row>
    <row r="776" spans="1:8" x14ac:dyDescent="0.25">
      <c r="A776" s="170"/>
      <c r="B776" s="152">
        <v>1289</v>
      </c>
      <c r="C776" s="170"/>
      <c r="D776" s="285" t="s">
        <v>1412</v>
      </c>
      <c r="E776" s="151" t="s">
        <v>110</v>
      </c>
      <c r="F776" s="154">
        <f>VLOOKUP(E776,IN_08_20!$B$8:$E$635,4,FALSE)</f>
        <v>8331544.763669299</v>
      </c>
      <c r="G776" s="170"/>
      <c r="H776" s="151" t="s">
        <v>2</v>
      </c>
    </row>
    <row r="777" spans="1:8" x14ac:dyDescent="0.25">
      <c r="A777" s="170"/>
      <c r="B777" s="152">
        <v>1290</v>
      </c>
      <c r="C777" s="170"/>
      <c r="D777" s="285" t="s">
        <v>1413</v>
      </c>
      <c r="E777" s="151" t="s">
        <v>109</v>
      </c>
      <c r="F777" s="154">
        <f>VLOOKUP(E777,IN_08_20!$B$8:$E$635,4,FALSE)</f>
        <v>6059270.6079129614</v>
      </c>
      <c r="G777" s="170"/>
      <c r="H777" s="151" t="s">
        <v>2</v>
      </c>
    </row>
    <row r="778" spans="1:8" ht="15" customHeight="1" x14ac:dyDescent="0.25">
      <c r="A778" s="153"/>
      <c r="B778" s="306" t="s">
        <v>108</v>
      </c>
      <c r="C778" s="306"/>
      <c r="D778" s="306"/>
      <c r="E778" s="151" t="s">
        <v>7</v>
      </c>
      <c r="F778" s="152" t="s">
        <v>6</v>
      </c>
      <c r="G778" s="153"/>
      <c r="H778" s="151" t="s">
        <v>5</v>
      </c>
    </row>
    <row r="779" spans="1:8" ht="26.25" customHeight="1" x14ac:dyDescent="0.25">
      <c r="A779" s="170"/>
      <c r="B779" s="152">
        <v>110</v>
      </c>
      <c r="C779" s="170"/>
      <c r="D779" s="285" t="s">
        <v>1387</v>
      </c>
      <c r="E779" s="151" t="s">
        <v>107</v>
      </c>
      <c r="F779" s="154">
        <f>VLOOKUP(E779,IN_08_20!$B$8:$E$635,4,FALSE)</f>
        <v>189683.09816877329</v>
      </c>
      <c r="G779" s="170"/>
      <c r="H779" s="151" t="s">
        <v>2</v>
      </c>
    </row>
    <row r="780" spans="1:8" x14ac:dyDescent="0.25">
      <c r="A780" s="170"/>
      <c r="B780" s="152">
        <v>735</v>
      </c>
      <c r="C780" s="170"/>
      <c r="D780" s="285" t="s">
        <v>1409</v>
      </c>
      <c r="E780" s="151" t="s">
        <v>106</v>
      </c>
      <c r="F780" s="154">
        <f>VLOOKUP(E780,IN_08_20!$B$8:$E$635,4,FALSE)</f>
        <v>14861.456841093917</v>
      </c>
      <c r="G780" s="170"/>
      <c r="H780" s="151" t="s">
        <v>2</v>
      </c>
    </row>
    <row r="781" spans="1:8" x14ac:dyDescent="0.25">
      <c r="A781" s="170"/>
      <c r="B781" s="152">
        <v>738</v>
      </c>
      <c r="C781" s="170"/>
      <c r="D781" s="285" t="s">
        <v>1886</v>
      </c>
      <c r="E781" s="151" t="s">
        <v>105</v>
      </c>
      <c r="F781" s="154">
        <f>VLOOKUP(E781,IN_08_20!$B$8:$E$635,4,FALSE)</f>
        <v>5153.2420000636484</v>
      </c>
      <c r="G781" s="170"/>
      <c r="H781" s="151" t="s">
        <v>2</v>
      </c>
    </row>
    <row r="782" spans="1:8" x14ac:dyDescent="0.25">
      <c r="A782" s="170"/>
      <c r="B782" s="152">
        <v>740</v>
      </c>
      <c r="C782" s="170"/>
      <c r="D782" s="285" t="s">
        <v>1999</v>
      </c>
      <c r="E782" s="151" t="s">
        <v>104</v>
      </c>
      <c r="F782" s="154">
        <f>VLOOKUP(E782,IN_08_20!$B$8:$E$635,4,FALSE)</f>
        <v>261460.42534847808</v>
      </c>
      <c r="G782" s="170"/>
      <c r="H782" s="151" t="s">
        <v>2</v>
      </c>
    </row>
    <row r="783" spans="1:8" ht="26.25" customHeight="1" x14ac:dyDescent="0.25">
      <c r="A783" s="153"/>
      <c r="B783" s="306" t="s">
        <v>103</v>
      </c>
      <c r="C783" s="306"/>
      <c r="D783" s="306"/>
      <c r="E783" s="151" t="s">
        <v>7</v>
      </c>
      <c r="F783" s="152" t="s">
        <v>6</v>
      </c>
      <c r="G783" s="153"/>
      <c r="H783" s="151" t="s">
        <v>5</v>
      </c>
    </row>
    <row r="784" spans="1:8" x14ac:dyDescent="0.25">
      <c r="A784" s="170"/>
      <c r="B784" s="152">
        <v>150</v>
      </c>
      <c r="C784" s="170"/>
      <c r="D784" s="285" t="s">
        <v>1414</v>
      </c>
      <c r="E784" s="151" t="s">
        <v>102</v>
      </c>
      <c r="F784" s="154">
        <f>VLOOKUP(E784,IN_08_20!$B$8:$E$635,4,FALSE)</f>
        <v>8736.2328349893651</v>
      </c>
      <c r="G784" s="170"/>
      <c r="H784" s="151" t="s">
        <v>2</v>
      </c>
    </row>
    <row r="785" spans="1:9" ht="15" customHeight="1" x14ac:dyDescent="0.25">
      <c r="A785" s="153"/>
      <c r="B785" s="306" t="s">
        <v>2027</v>
      </c>
      <c r="C785" s="306"/>
      <c r="D785" s="306"/>
      <c r="E785" s="151" t="s">
        <v>7</v>
      </c>
      <c r="F785" s="152" t="s">
        <v>6</v>
      </c>
      <c r="G785" s="153"/>
      <c r="H785" s="151" t="s">
        <v>5</v>
      </c>
    </row>
    <row r="786" spans="1:9" x14ac:dyDescent="0.25">
      <c r="A786" s="170"/>
      <c r="B786" s="152">
        <v>83</v>
      </c>
      <c r="C786" s="170"/>
      <c r="D786" s="285" t="s">
        <v>2000</v>
      </c>
      <c r="E786" s="151" t="s">
        <v>101</v>
      </c>
      <c r="F786" s="154">
        <f>VLOOKUP(E786,IN_08_20!$B$8:$E$635,4,FALSE)</f>
        <v>5726.1348881594367</v>
      </c>
      <c r="G786" s="170"/>
      <c r="H786" s="151" t="s">
        <v>52</v>
      </c>
      <c r="I786" s="150" t="s">
        <v>1171</v>
      </c>
    </row>
    <row r="787" spans="1:9" ht="26.25" customHeight="1" x14ac:dyDescent="0.25">
      <c r="A787" s="153"/>
      <c r="B787" s="306" t="s">
        <v>100</v>
      </c>
      <c r="C787" s="306"/>
      <c r="D787" s="306"/>
      <c r="E787" s="151" t="s">
        <v>7</v>
      </c>
      <c r="F787" s="152" t="s">
        <v>6</v>
      </c>
      <c r="G787" s="153"/>
      <c r="H787" s="151" t="s">
        <v>5</v>
      </c>
    </row>
    <row r="788" spans="1:9" x14ac:dyDescent="0.25">
      <c r="A788" s="170"/>
      <c r="B788" s="152">
        <v>114</v>
      </c>
      <c r="C788" s="170"/>
      <c r="D788" s="285" t="s">
        <v>1388</v>
      </c>
      <c r="E788" s="151" t="s">
        <v>99</v>
      </c>
      <c r="F788" s="154">
        <f>VLOOKUP(E788,IN_08_20!$B$8:$E$635,4,FALSE)</f>
        <v>1523450.0551546589</v>
      </c>
      <c r="G788" s="170"/>
      <c r="H788" s="151" t="s">
        <v>2</v>
      </c>
    </row>
    <row r="789" spans="1:9" ht="15" customHeight="1" x14ac:dyDescent="0.25">
      <c r="A789" s="153"/>
      <c r="B789" s="306" t="s">
        <v>98</v>
      </c>
      <c r="C789" s="306"/>
      <c r="D789" s="306"/>
      <c r="E789" s="151" t="s">
        <v>7</v>
      </c>
      <c r="F789" s="152" t="s">
        <v>6</v>
      </c>
      <c r="G789" s="153"/>
      <c r="H789" s="151" t="s">
        <v>5</v>
      </c>
    </row>
    <row r="790" spans="1:9" x14ac:dyDescent="0.25">
      <c r="A790" s="170"/>
      <c r="B790" s="152">
        <v>72</v>
      </c>
      <c r="C790" s="170"/>
      <c r="D790" s="285" t="s">
        <v>2001</v>
      </c>
      <c r="E790" s="151" t="s">
        <v>96</v>
      </c>
      <c r="F790" s="154">
        <f>VLOOKUP(E790,IN_08_20!$B$8:$E$635,4,FALSE)</f>
        <v>24458107.992281146</v>
      </c>
      <c r="G790" s="170"/>
      <c r="H790" s="151" t="s">
        <v>2</v>
      </c>
    </row>
    <row r="791" spans="1:9" x14ac:dyDescent="0.25">
      <c r="A791" s="170"/>
      <c r="B791" s="152">
        <v>73</v>
      </c>
      <c r="C791" s="170"/>
      <c r="D791" s="285" t="s">
        <v>2002</v>
      </c>
      <c r="E791" s="151" t="s">
        <v>95</v>
      </c>
      <c r="F791" s="154">
        <f>VLOOKUP(E791,IN_08_20!$B$8:$E$635,4,FALSE)</f>
        <v>5800.8900177245368</v>
      </c>
      <c r="G791" s="170"/>
      <c r="H791" s="151" t="s">
        <v>52</v>
      </c>
    </row>
    <row r="792" spans="1:9" ht="26.25" customHeight="1" x14ac:dyDescent="0.25">
      <c r="A792" s="153"/>
      <c r="B792" s="306" t="s">
        <v>94</v>
      </c>
      <c r="C792" s="306"/>
      <c r="D792" s="306"/>
      <c r="E792" s="151" t="s">
        <v>7</v>
      </c>
      <c r="F792" s="152" t="s">
        <v>6</v>
      </c>
      <c r="G792" s="153"/>
      <c r="H792" s="151" t="s">
        <v>5</v>
      </c>
    </row>
    <row r="793" spans="1:9" x14ac:dyDescent="0.25">
      <c r="A793" s="170"/>
      <c r="B793" s="152">
        <v>118</v>
      </c>
      <c r="C793" s="170"/>
      <c r="D793" s="285" t="s">
        <v>2003</v>
      </c>
      <c r="E793" s="151" t="s">
        <v>93</v>
      </c>
      <c r="F793" s="154">
        <f>VLOOKUP(E793,IN_08_20!$B$8:$E$635,4,FALSE)</f>
        <v>1420359.9664066518</v>
      </c>
      <c r="G793" s="170"/>
      <c r="H793" s="151" t="s">
        <v>2</v>
      </c>
    </row>
    <row r="794" spans="1:9" x14ac:dyDescent="0.25">
      <c r="A794" s="170"/>
      <c r="B794" s="152">
        <v>120</v>
      </c>
      <c r="C794" s="170"/>
      <c r="D794" s="285" t="s">
        <v>2004</v>
      </c>
      <c r="E794" s="151" t="s">
        <v>92</v>
      </c>
      <c r="F794" s="154">
        <f>VLOOKUP(E794,IN_08_20!$B$8:$E$635,4,FALSE)</f>
        <v>4375350.2168467985</v>
      </c>
      <c r="G794" s="170"/>
      <c r="H794" s="151" t="s">
        <v>2</v>
      </c>
    </row>
    <row r="795" spans="1:9" ht="26.25" customHeight="1" x14ac:dyDescent="0.25">
      <c r="A795" s="153"/>
      <c r="B795" s="306" t="s">
        <v>91</v>
      </c>
      <c r="C795" s="306"/>
      <c r="D795" s="306"/>
      <c r="E795" s="151" t="s">
        <v>7</v>
      </c>
      <c r="F795" s="152" t="s">
        <v>6</v>
      </c>
      <c r="G795" s="153"/>
      <c r="H795" s="151" t="s">
        <v>5</v>
      </c>
    </row>
    <row r="796" spans="1:9" x14ac:dyDescent="0.25">
      <c r="A796" s="170"/>
      <c r="B796" s="152">
        <v>76</v>
      </c>
      <c r="C796" s="170"/>
      <c r="D796" s="285" t="s">
        <v>1364</v>
      </c>
      <c r="E796" s="151" t="s">
        <v>90</v>
      </c>
      <c r="F796" s="154">
        <f>VLOOKUP(E796,IN_08_20!$B$8:$E$635,4,FALSE)</f>
        <v>24364686.169370219</v>
      </c>
      <c r="G796" s="170"/>
      <c r="H796" s="151" t="s">
        <v>2</v>
      </c>
    </row>
    <row r="797" spans="1:9" x14ac:dyDescent="0.25">
      <c r="A797" s="170"/>
      <c r="B797" s="152">
        <v>77</v>
      </c>
      <c r="C797" s="170"/>
      <c r="D797" s="285" t="s">
        <v>1364</v>
      </c>
      <c r="E797" s="151" t="s">
        <v>88</v>
      </c>
      <c r="F797" s="154">
        <f>VLOOKUP(E797,IN_08_20!$B$8:$E$635,4,FALSE)</f>
        <v>5031.5459872794518</v>
      </c>
      <c r="G797" s="170"/>
      <c r="H797" s="151" t="s">
        <v>52</v>
      </c>
    </row>
    <row r="798" spans="1:9" ht="15" customHeight="1" x14ac:dyDescent="0.25">
      <c r="A798" s="153"/>
      <c r="B798" s="306" t="s">
        <v>87</v>
      </c>
      <c r="C798" s="306"/>
      <c r="D798" s="306"/>
      <c r="E798" s="151" t="s">
        <v>7</v>
      </c>
      <c r="F798" s="152" t="s">
        <v>6</v>
      </c>
      <c r="G798" s="153"/>
      <c r="H798" s="151" t="s">
        <v>5</v>
      </c>
    </row>
    <row r="799" spans="1:9" ht="26.25" customHeight="1" x14ac:dyDescent="0.25">
      <c r="A799" s="170"/>
      <c r="B799" s="152">
        <v>94</v>
      </c>
      <c r="C799" s="170"/>
      <c r="D799" s="285" t="s">
        <v>2005</v>
      </c>
      <c r="E799" s="151" t="s">
        <v>1845</v>
      </c>
      <c r="F799" s="154">
        <f>VLOOKUP(E799,IN_08_20!$B$8:$E$635,4,FALSE)</f>
        <v>295569.74910265766</v>
      </c>
      <c r="G799" s="170"/>
      <c r="H799" s="151" t="s">
        <v>2</v>
      </c>
    </row>
    <row r="800" spans="1:9" ht="15" customHeight="1" x14ac:dyDescent="0.25">
      <c r="A800" s="153"/>
      <c r="B800" s="306" t="s">
        <v>86</v>
      </c>
      <c r="C800" s="306"/>
      <c r="D800" s="306"/>
      <c r="E800" s="151" t="s">
        <v>7</v>
      </c>
      <c r="F800" s="152" t="s">
        <v>6</v>
      </c>
      <c r="G800" s="153"/>
      <c r="H800" s="151" t="s">
        <v>5</v>
      </c>
    </row>
    <row r="801" spans="1:9" x14ac:dyDescent="0.25">
      <c r="A801" s="170"/>
      <c r="B801" s="152">
        <v>84</v>
      </c>
      <c r="C801" s="170"/>
      <c r="D801" s="285" t="s">
        <v>1372</v>
      </c>
      <c r="E801" s="151" t="s">
        <v>85</v>
      </c>
      <c r="F801" s="154">
        <f>VLOOKUP(E801,IN_08_20!$B$8:$E$635,4,FALSE)</f>
        <v>7352186.2524503144</v>
      </c>
      <c r="G801" s="170"/>
      <c r="H801" s="151" t="s">
        <v>2</v>
      </c>
    </row>
    <row r="802" spans="1:9" x14ac:dyDescent="0.25">
      <c r="A802" s="170"/>
      <c r="B802" s="152">
        <v>85</v>
      </c>
      <c r="C802" s="170"/>
      <c r="D802" s="285" t="s">
        <v>2006</v>
      </c>
      <c r="E802" s="151" t="s">
        <v>83</v>
      </c>
      <c r="F802" s="154">
        <f>VLOOKUP(E802,IN_08_20!$B$8:$E$635,4,FALSE)</f>
        <v>2015.7265179368214</v>
      </c>
      <c r="G802" s="170"/>
      <c r="H802" s="151" t="s">
        <v>52</v>
      </c>
    </row>
    <row r="803" spans="1:9" ht="26.25" customHeight="1" x14ac:dyDescent="0.25">
      <c r="A803" s="170"/>
      <c r="B803" s="152">
        <v>135</v>
      </c>
      <c r="C803" s="170"/>
      <c r="D803" s="285" t="s">
        <v>1397</v>
      </c>
      <c r="E803" s="151" t="s">
        <v>1847</v>
      </c>
      <c r="F803" s="154">
        <f>VLOOKUP(E803,IN_08_20!$B$8:$E$635,4,FALSE)</f>
        <v>75966161.707574442</v>
      </c>
      <c r="G803" s="170"/>
      <c r="H803" s="151" t="s">
        <v>2</v>
      </c>
    </row>
    <row r="804" spans="1:9" ht="15" customHeight="1" x14ac:dyDescent="0.25">
      <c r="A804" s="153"/>
      <c r="B804" s="306" t="s">
        <v>82</v>
      </c>
      <c r="C804" s="306"/>
      <c r="D804" s="306"/>
      <c r="E804" s="151" t="s">
        <v>7</v>
      </c>
      <c r="F804" s="152" t="s">
        <v>6</v>
      </c>
      <c r="G804" s="153"/>
      <c r="H804" s="151" t="s">
        <v>5</v>
      </c>
    </row>
    <row r="805" spans="1:9" ht="26.25" customHeight="1" x14ac:dyDescent="0.25">
      <c r="A805" s="170"/>
      <c r="B805" s="152">
        <v>129</v>
      </c>
      <c r="C805" s="170"/>
      <c r="D805" s="285" t="s">
        <v>2007</v>
      </c>
      <c r="E805" s="151" t="s">
        <v>81</v>
      </c>
      <c r="F805" s="154">
        <f>VLOOKUP(E805,IN_08_20!$B$8:$E$635,4,FALSE)</f>
        <v>1384695.0813960722</v>
      </c>
      <c r="G805" s="170"/>
      <c r="H805" s="151" t="s">
        <v>2</v>
      </c>
    </row>
    <row r="806" spans="1:9" ht="15" customHeight="1" x14ac:dyDescent="0.25">
      <c r="A806" s="153"/>
      <c r="B806" s="306" t="s">
        <v>80</v>
      </c>
      <c r="C806" s="306"/>
      <c r="D806" s="306"/>
      <c r="E806" s="151" t="s">
        <v>7</v>
      </c>
      <c r="F806" s="152" t="s">
        <v>6</v>
      </c>
      <c r="G806" s="153"/>
      <c r="H806" s="151" t="s">
        <v>5</v>
      </c>
    </row>
    <row r="807" spans="1:9" ht="26.25" customHeight="1" x14ac:dyDescent="0.25">
      <c r="A807" s="170"/>
      <c r="B807" s="152">
        <v>96</v>
      </c>
      <c r="C807" s="170"/>
      <c r="D807" s="285" t="s">
        <v>2008</v>
      </c>
      <c r="E807" s="151" t="s">
        <v>79</v>
      </c>
      <c r="F807" s="154">
        <f>VLOOKUP(E807,IN_08_20!$B$8:$E$635,4,FALSE)</f>
        <v>961160.86550183955</v>
      </c>
      <c r="G807" s="170"/>
      <c r="H807" s="151" t="s">
        <v>2</v>
      </c>
    </row>
    <row r="808" spans="1:9" ht="15" customHeight="1" x14ac:dyDescent="0.25">
      <c r="A808" s="153"/>
      <c r="B808" s="306" t="s">
        <v>78</v>
      </c>
      <c r="C808" s="306"/>
      <c r="D808" s="306"/>
      <c r="E808" s="151" t="s">
        <v>7</v>
      </c>
      <c r="F808" s="152" t="s">
        <v>6</v>
      </c>
      <c r="G808" s="153"/>
      <c r="H808" s="151" t="s">
        <v>5</v>
      </c>
    </row>
    <row r="809" spans="1:9" x14ac:dyDescent="0.25">
      <c r="A809" s="170"/>
      <c r="B809" s="152">
        <v>70</v>
      </c>
      <c r="C809" s="170"/>
      <c r="D809" s="285" t="s">
        <v>2009</v>
      </c>
      <c r="E809" s="151" t="s">
        <v>77</v>
      </c>
      <c r="F809" s="154">
        <f>VLOOKUP(E809,IN_08_20!$B$8:$E$635,4,FALSE)</f>
        <v>18447663.359097142</v>
      </c>
      <c r="G809" s="170"/>
      <c r="H809" s="151" t="s">
        <v>2</v>
      </c>
    </row>
    <row r="810" spans="1:9" ht="15" customHeight="1" x14ac:dyDescent="0.25">
      <c r="A810" s="170"/>
      <c r="B810" s="152">
        <v>71</v>
      </c>
      <c r="C810" s="170"/>
      <c r="D810" s="285" t="s">
        <v>1358</v>
      </c>
      <c r="E810" s="151" t="s">
        <v>75</v>
      </c>
      <c r="F810" s="154">
        <f>VLOOKUP(E810,IN_08_20!$B$8:$E$635,4,FALSE)</f>
        <v>4037.8497345606761</v>
      </c>
      <c r="G810" s="170"/>
      <c r="H810" s="151" t="s">
        <v>52</v>
      </c>
      <c r="I810" s="150" t="s">
        <v>1171</v>
      </c>
    </row>
    <row r="811" spans="1:9" x14ac:dyDescent="0.25">
      <c r="A811" s="170"/>
      <c r="B811" s="152">
        <v>141</v>
      </c>
      <c r="C811" s="170"/>
      <c r="D811" s="285" t="s">
        <v>2010</v>
      </c>
      <c r="E811" s="151" t="s">
        <v>74</v>
      </c>
      <c r="F811" s="154">
        <f>VLOOKUP(E811,IN_08_20!$B$8:$E$635,4,FALSE)</f>
        <v>14275722.557903742</v>
      </c>
      <c r="G811" s="170"/>
      <c r="H811" s="151" t="s">
        <v>2</v>
      </c>
    </row>
    <row r="812" spans="1:9" x14ac:dyDescent="0.25">
      <c r="A812" s="170"/>
      <c r="B812" s="152">
        <v>142</v>
      </c>
      <c r="C812" s="170"/>
      <c r="D812" s="285" t="s">
        <v>2010</v>
      </c>
      <c r="E812" s="151" t="s">
        <v>73</v>
      </c>
      <c r="F812" s="154">
        <f>VLOOKUP(E812,IN_08_20!$B$8:$E$635,4,FALSE)</f>
        <v>3542.0084140426397</v>
      </c>
      <c r="G812" s="170"/>
      <c r="H812" s="151" t="s">
        <v>52</v>
      </c>
    </row>
    <row r="813" spans="1:9" ht="26.25" customHeight="1" x14ac:dyDescent="0.25">
      <c r="A813" s="170"/>
      <c r="B813" s="152">
        <v>726</v>
      </c>
      <c r="C813" s="170"/>
      <c r="D813" s="285" t="s">
        <v>1408</v>
      </c>
      <c r="E813" s="151" t="s">
        <v>72</v>
      </c>
      <c r="F813" s="154">
        <f>VLOOKUP(E813,IN_08_20!$B$8:$E$635,4,FALSE)</f>
        <v>25137822.909696292</v>
      </c>
      <c r="G813" s="170"/>
      <c r="H813" s="151" t="s">
        <v>2</v>
      </c>
    </row>
    <row r="814" spans="1:9" ht="15" customHeight="1" x14ac:dyDescent="0.25">
      <c r="A814" s="153"/>
      <c r="B814" s="306" t="s">
        <v>71</v>
      </c>
      <c r="C814" s="306"/>
      <c r="D814" s="306"/>
      <c r="E814" s="151" t="s">
        <v>7</v>
      </c>
      <c r="F814" s="152" t="s">
        <v>6</v>
      </c>
      <c r="G814" s="153"/>
      <c r="H814" s="151" t="s">
        <v>5</v>
      </c>
    </row>
    <row r="815" spans="1:9" x14ac:dyDescent="0.25">
      <c r="A815" s="170"/>
      <c r="B815" s="152">
        <v>78</v>
      </c>
      <c r="C815" s="170"/>
      <c r="D815" s="285" t="s">
        <v>1366</v>
      </c>
      <c r="E815" s="151" t="s">
        <v>70</v>
      </c>
      <c r="F815" s="154">
        <f>VLOOKUP(E815,IN_08_20!$B$8:$E$635,4,FALSE)</f>
        <v>10318229.419805614</v>
      </c>
      <c r="G815" s="170"/>
      <c r="H815" s="151" t="s">
        <v>2</v>
      </c>
    </row>
    <row r="816" spans="1:9" ht="26.25" customHeight="1" x14ac:dyDescent="0.25">
      <c r="A816" s="170"/>
      <c r="B816" s="152">
        <v>79</v>
      </c>
      <c r="C816" s="170"/>
      <c r="D816" s="285" t="s">
        <v>1366</v>
      </c>
      <c r="E816" s="151" t="s">
        <v>68</v>
      </c>
      <c r="F816" s="154">
        <f>VLOOKUP(E816,IN_08_20!$B$8:$E$635,4,FALSE)</f>
        <v>2498.9822042541714</v>
      </c>
      <c r="G816" s="170"/>
      <c r="H816" s="151" t="s">
        <v>52</v>
      </c>
    </row>
    <row r="817" spans="1:8" x14ac:dyDescent="0.25">
      <c r="A817" s="170"/>
      <c r="B817" s="152">
        <v>80</v>
      </c>
      <c r="C817" s="170"/>
      <c r="D817" s="285" t="s">
        <v>1368</v>
      </c>
      <c r="E817" s="151" t="s">
        <v>67</v>
      </c>
      <c r="F817" s="154">
        <f>VLOOKUP(E817,IN_08_20!$B$8:$E$635,4,FALSE)</f>
        <v>24435387.406363849</v>
      </c>
      <c r="G817" s="170"/>
      <c r="H817" s="151" t="s">
        <v>2</v>
      </c>
    </row>
    <row r="818" spans="1:8" x14ac:dyDescent="0.25">
      <c r="A818" s="170"/>
      <c r="B818" s="152">
        <v>81</v>
      </c>
      <c r="C818" s="170"/>
      <c r="D818" s="285" t="s">
        <v>1368</v>
      </c>
      <c r="E818" s="151" t="s">
        <v>65</v>
      </c>
      <c r="F818" s="154">
        <f>VLOOKUP(E818,IN_08_20!$B$8:$E$635,4,FALSE)</f>
        <v>4824.9875205054641</v>
      </c>
      <c r="G818" s="170"/>
      <c r="H818" s="151" t="s">
        <v>52</v>
      </c>
    </row>
    <row r="819" spans="1:8" x14ac:dyDescent="0.25">
      <c r="A819" s="170"/>
      <c r="B819" s="152">
        <v>98</v>
      </c>
      <c r="C819" s="170"/>
      <c r="D819" s="285" t="s">
        <v>1381</v>
      </c>
      <c r="E819" s="151" t="s">
        <v>64</v>
      </c>
      <c r="F819" s="154">
        <f>VLOOKUP(E819,IN_08_20!$B$8:$E$635,4,FALSE)</f>
        <v>1936130.8585128994</v>
      </c>
      <c r="G819" s="170"/>
      <c r="H819" s="151" t="s">
        <v>2</v>
      </c>
    </row>
    <row r="820" spans="1:8" x14ac:dyDescent="0.25">
      <c r="A820" s="170"/>
      <c r="B820" s="152">
        <v>100</v>
      </c>
      <c r="C820" s="170"/>
      <c r="D820" s="285" t="s">
        <v>1382</v>
      </c>
      <c r="E820" s="151" t="s">
        <v>63</v>
      </c>
      <c r="F820" s="154">
        <f>VLOOKUP(E820,IN_08_20!$B$8:$E$635,4,FALSE)</f>
        <v>1257718.9617568918</v>
      </c>
      <c r="G820" s="170"/>
      <c r="H820" s="151" t="s">
        <v>2</v>
      </c>
    </row>
    <row r="821" spans="1:8" x14ac:dyDescent="0.25">
      <c r="A821" s="170"/>
      <c r="B821" s="152">
        <v>102</v>
      </c>
      <c r="C821" s="170"/>
      <c r="D821" s="285" t="s">
        <v>1383</v>
      </c>
      <c r="E821" s="151" t="s">
        <v>62</v>
      </c>
      <c r="F821" s="154">
        <f>VLOOKUP(E821,IN_08_20!$B$8:$E$635,4,FALSE)</f>
        <v>1576487.6098731763</v>
      </c>
      <c r="G821" s="170"/>
      <c r="H821" s="151" t="s">
        <v>2</v>
      </c>
    </row>
    <row r="822" spans="1:8" x14ac:dyDescent="0.25">
      <c r="A822" s="170"/>
      <c r="B822" s="152">
        <v>108</v>
      </c>
      <c r="C822" s="170"/>
      <c r="D822" s="285" t="s">
        <v>1386</v>
      </c>
      <c r="E822" s="151" t="s">
        <v>61</v>
      </c>
      <c r="F822" s="154">
        <f>VLOOKUP(E822,IN_08_20!$B$8:$E$635,4,FALSE)</f>
        <v>251150.96779182463</v>
      </c>
      <c r="G822" s="170"/>
      <c r="H822" s="151" t="s">
        <v>2</v>
      </c>
    </row>
    <row r="823" spans="1:8" x14ac:dyDescent="0.25">
      <c r="A823" s="170"/>
      <c r="B823" s="152">
        <v>133</v>
      </c>
      <c r="C823" s="170"/>
      <c r="D823" s="285" t="s">
        <v>1396</v>
      </c>
      <c r="E823" s="151" t="s">
        <v>60</v>
      </c>
      <c r="F823" s="154">
        <f>VLOOKUP(E823,IN_08_20!$B$8:$E$635,4,FALSE)</f>
        <v>287041.80413481285</v>
      </c>
      <c r="G823" s="170"/>
      <c r="H823" s="151" t="s">
        <v>2</v>
      </c>
    </row>
    <row r="824" spans="1:8" x14ac:dyDescent="0.25">
      <c r="A824" s="170"/>
      <c r="B824" s="152">
        <v>806</v>
      </c>
      <c r="C824" s="170"/>
      <c r="D824" s="285" t="s">
        <v>1417</v>
      </c>
      <c r="E824" s="151" t="s">
        <v>59</v>
      </c>
      <c r="F824" s="154">
        <f>VLOOKUP(E824,IN_08_20!$B$8:$E$635,4,FALSE)</f>
        <v>18483058.897849198</v>
      </c>
      <c r="G824" s="170"/>
      <c r="H824" s="151" t="s">
        <v>2</v>
      </c>
    </row>
    <row r="825" spans="1:8" ht="15" customHeight="1" x14ac:dyDescent="0.25">
      <c r="A825" s="153"/>
      <c r="B825" s="306" t="s">
        <v>58</v>
      </c>
      <c r="C825" s="306"/>
      <c r="D825" s="306"/>
      <c r="E825" s="151" t="s">
        <v>7</v>
      </c>
      <c r="F825" s="152" t="s">
        <v>6</v>
      </c>
      <c r="G825" s="153"/>
      <c r="H825" s="151" t="s">
        <v>5</v>
      </c>
    </row>
    <row r="826" spans="1:8" x14ac:dyDescent="0.25">
      <c r="A826" s="170"/>
      <c r="B826" s="152">
        <v>104</v>
      </c>
      <c r="C826" s="170"/>
      <c r="D826" s="284" t="s">
        <v>2011</v>
      </c>
      <c r="E826" s="151" t="s">
        <v>1846</v>
      </c>
      <c r="F826" s="154">
        <f>VLOOKUP(E826,IN_08_20!$B$8:$E$635,4,FALSE)</f>
        <v>904932.93472177372</v>
      </c>
      <c r="G826" s="170"/>
      <c r="H826" s="151" t="s">
        <v>2</v>
      </c>
    </row>
    <row r="827" spans="1:8" ht="15" customHeight="1" x14ac:dyDescent="0.25">
      <c r="A827" s="153"/>
      <c r="B827" s="306" t="s">
        <v>57</v>
      </c>
      <c r="C827" s="306"/>
      <c r="D827" s="306"/>
      <c r="E827" s="151" t="s">
        <v>7</v>
      </c>
      <c r="F827" s="152" t="s">
        <v>6</v>
      </c>
      <c r="G827" s="153"/>
      <c r="H827" s="151" t="s">
        <v>5</v>
      </c>
    </row>
    <row r="828" spans="1:8" x14ac:dyDescent="0.25">
      <c r="A828" s="170"/>
      <c r="B828" s="152">
        <v>139</v>
      </c>
      <c r="C828" s="170"/>
      <c r="D828" s="284" t="s">
        <v>2012</v>
      </c>
      <c r="E828" s="151" t="s">
        <v>1848</v>
      </c>
      <c r="F828" s="154">
        <f>VLOOKUP(E828,IN_08_20!$B$8:$E$635,4,FALSE)</f>
        <v>30785374.180527605</v>
      </c>
      <c r="G828" s="170"/>
      <c r="H828" s="151" t="s">
        <v>2</v>
      </c>
    </row>
    <row r="829" spans="1:8" ht="15" customHeight="1" x14ac:dyDescent="0.25">
      <c r="A829" s="153"/>
      <c r="B829" s="306" t="s">
        <v>56</v>
      </c>
      <c r="C829" s="306"/>
      <c r="D829" s="306"/>
      <c r="E829" s="151" t="s">
        <v>7</v>
      </c>
      <c r="F829" s="152" t="s">
        <v>6</v>
      </c>
      <c r="G829" s="153"/>
      <c r="H829" s="151" t="s">
        <v>5</v>
      </c>
    </row>
    <row r="830" spans="1:8" x14ac:dyDescent="0.25">
      <c r="A830" s="170"/>
      <c r="B830" s="152">
        <v>86</v>
      </c>
      <c r="C830" s="170"/>
      <c r="D830" s="285" t="s">
        <v>2013</v>
      </c>
      <c r="E830" s="151" t="s">
        <v>55</v>
      </c>
      <c r="F830" s="154">
        <f>VLOOKUP(E830,IN_08_20!$B$8:$E$635,4,FALSE)</f>
        <v>33712150.743162788</v>
      </c>
      <c r="G830" s="170"/>
      <c r="H830" s="151" t="s">
        <v>2</v>
      </c>
    </row>
    <row r="831" spans="1:8" ht="25.5" x14ac:dyDescent="0.25">
      <c r="A831" s="170"/>
      <c r="B831" s="152">
        <v>805</v>
      </c>
      <c r="C831" s="170"/>
      <c r="D831" s="285" t="s">
        <v>2014</v>
      </c>
      <c r="E831" s="151" t="s">
        <v>54</v>
      </c>
      <c r="F831" s="154">
        <f>VLOOKUP(E831,IN_08_20!$B$8:$E$635,4,FALSE)</f>
        <v>70615786.983837843</v>
      </c>
      <c r="G831" s="170"/>
      <c r="H831" s="151" t="s">
        <v>2</v>
      </c>
    </row>
    <row r="832" spans="1:8" ht="26.25" customHeight="1" x14ac:dyDescent="0.25">
      <c r="A832" s="170"/>
      <c r="B832" s="152">
        <v>87</v>
      </c>
      <c r="C832" s="170"/>
      <c r="D832" s="285" t="s">
        <v>2013</v>
      </c>
      <c r="E832" s="151" t="s">
        <v>53</v>
      </c>
      <c r="F832" s="154">
        <f>VLOOKUP(E832,IN_08_20!$B$8:$E$635,4,FALSE)</f>
        <v>6861.4627396059868</v>
      </c>
      <c r="G832" s="170"/>
      <c r="H832" s="151" t="s">
        <v>52</v>
      </c>
    </row>
    <row r="833" spans="1:8" ht="25.5" x14ac:dyDescent="0.25">
      <c r="A833" s="170"/>
      <c r="B833" s="152">
        <v>807</v>
      </c>
      <c r="C833" s="170"/>
      <c r="D833" s="285" t="s">
        <v>1418</v>
      </c>
      <c r="E833" s="151" t="s">
        <v>51</v>
      </c>
      <c r="F833" s="154">
        <f>VLOOKUP(E833,IN_08_20!$B$8:$E$635,4,FALSE)</f>
        <v>39971932.928690948</v>
      </c>
      <c r="G833" s="170"/>
      <c r="H833" s="151" t="s">
        <v>2</v>
      </c>
    </row>
    <row r="834" spans="1:8" ht="26.25" customHeight="1" x14ac:dyDescent="0.25">
      <c r="A834" s="153"/>
      <c r="B834" s="306" t="s">
        <v>50</v>
      </c>
      <c r="C834" s="306"/>
      <c r="D834" s="306"/>
      <c r="E834" s="151" t="s">
        <v>7</v>
      </c>
      <c r="F834" s="152" t="s">
        <v>6</v>
      </c>
      <c r="G834" s="153"/>
      <c r="H834" s="151" t="s">
        <v>5</v>
      </c>
    </row>
    <row r="835" spans="1:8" x14ac:dyDescent="0.25">
      <c r="A835" s="170"/>
      <c r="B835" s="152">
        <v>106</v>
      </c>
      <c r="C835" s="170"/>
      <c r="D835" s="284" t="s">
        <v>2015</v>
      </c>
      <c r="E835" s="151" t="s">
        <v>49</v>
      </c>
      <c r="F835" s="154">
        <f>VLOOKUP(E835,IN_08_20!$B$8:$E$635,4,FALSE)</f>
        <v>12892094.242812052</v>
      </c>
      <c r="G835" s="170"/>
      <c r="H835" s="151" t="s">
        <v>2</v>
      </c>
    </row>
    <row r="836" spans="1:8" ht="26.25" customHeight="1" x14ac:dyDescent="0.25">
      <c r="A836" s="308" t="s">
        <v>48</v>
      </c>
      <c r="B836" s="308"/>
      <c r="C836" s="308"/>
      <c r="D836" s="308"/>
      <c r="E836" s="308"/>
      <c r="F836" s="308"/>
      <c r="G836" s="308"/>
      <c r="H836" s="308"/>
    </row>
    <row r="837" spans="1:8" ht="18" customHeight="1" x14ac:dyDescent="0.25">
      <c r="A837" s="307" t="s">
        <v>47</v>
      </c>
      <c r="B837" s="307"/>
      <c r="C837" s="307"/>
      <c r="D837" s="307"/>
      <c r="E837" s="306"/>
      <c r="F837" s="306"/>
      <c r="G837" s="306"/>
      <c r="H837" s="306"/>
    </row>
    <row r="838" spans="1:8" ht="15" customHeight="1" x14ac:dyDescent="0.25">
      <c r="A838" s="153"/>
      <c r="B838" s="306" t="s">
        <v>46</v>
      </c>
      <c r="C838" s="306"/>
      <c r="D838" s="306"/>
      <c r="E838" s="151" t="s">
        <v>7</v>
      </c>
      <c r="F838" s="152" t="s">
        <v>6</v>
      </c>
      <c r="G838" s="153"/>
      <c r="H838" s="151" t="s">
        <v>5</v>
      </c>
    </row>
    <row r="839" spans="1:8" x14ac:dyDescent="0.25">
      <c r="A839" s="170"/>
      <c r="B839" s="152">
        <v>155</v>
      </c>
      <c r="C839" s="170"/>
      <c r="D839" s="284" t="s">
        <v>2016</v>
      </c>
      <c r="E839" s="151" t="s">
        <v>45</v>
      </c>
      <c r="F839" s="154">
        <f>VLOOKUP(E839,IN_08_20!$B$8:$E$635,4,FALSE)</f>
        <v>239.84377025633682</v>
      </c>
      <c r="G839" s="170"/>
      <c r="H839" s="151" t="s">
        <v>3</v>
      </c>
    </row>
    <row r="840" spans="1:8" ht="15" customHeight="1" x14ac:dyDescent="0.25">
      <c r="A840" s="153"/>
      <c r="B840" s="306" t="s">
        <v>44</v>
      </c>
      <c r="C840" s="306"/>
      <c r="D840" s="306"/>
      <c r="E840" s="151" t="s">
        <v>7</v>
      </c>
      <c r="F840" s="152" t="s">
        <v>6</v>
      </c>
      <c r="G840" s="153"/>
      <c r="H840" s="151" t="s">
        <v>5</v>
      </c>
    </row>
    <row r="841" spans="1:8" x14ac:dyDescent="0.25">
      <c r="A841" s="170"/>
      <c r="B841" s="152">
        <v>152</v>
      </c>
      <c r="C841" s="170"/>
      <c r="D841" s="284" t="s">
        <v>1421</v>
      </c>
      <c r="E841" s="151" t="s">
        <v>43</v>
      </c>
      <c r="F841" s="231">
        <f>VLOOKUP(E841,IN_08_20!$B$8:$E$635,4,FALSE)</f>
        <v>77.287499999999994</v>
      </c>
      <c r="G841" s="170"/>
      <c r="H841" s="151" t="s">
        <v>42</v>
      </c>
    </row>
    <row r="842" spans="1:8" ht="26.25" customHeight="1" x14ac:dyDescent="0.25">
      <c r="A842" s="153"/>
      <c r="B842" s="306" t="s">
        <v>41</v>
      </c>
      <c r="C842" s="306"/>
      <c r="D842" s="306"/>
      <c r="E842" s="151" t="s">
        <v>7</v>
      </c>
      <c r="F842" s="152" t="s">
        <v>6</v>
      </c>
      <c r="G842" s="153"/>
      <c r="H842" s="151" t="s">
        <v>5</v>
      </c>
    </row>
    <row r="843" spans="1:8" x14ac:dyDescent="0.25">
      <c r="A843" s="170"/>
      <c r="B843" s="152">
        <v>154</v>
      </c>
      <c r="C843" s="170"/>
      <c r="D843" s="284" t="s">
        <v>1423</v>
      </c>
      <c r="E843" s="151" t="s">
        <v>40</v>
      </c>
      <c r="F843" s="154">
        <f>VLOOKUP(E843,IN_08_20!$B$8:$E$635,4,FALSE)</f>
        <v>726.56219999999985</v>
      </c>
      <c r="G843" s="170"/>
      <c r="H843" s="151" t="s">
        <v>2</v>
      </c>
    </row>
    <row r="844" spans="1:8" ht="15" customHeight="1" x14ac:dyDescent="0.25">
      <c r="A844" s="153"/>
      <c r="B844" s="306" t="s">
        <v>39</v>
      </c>
      <c r="C844" s="306"/>
      <c r="D844" s="306"/>
      <c r="E844" s="151" t="s">
        <v>7</v>
      </c>
      <c r="F844" s="152" t="s">
        <v>6</v>
      </c>
      <c r="G844" s="153"/>
      <c r="H844" s="151" t="s">
        <v>5</v>
      </c>
    </row>
    <row r="845" spans="1:8" ht="30" customHeight="1" x14ac:dyDescent="0.25">
      <c r="A845" s="170"/>
      <c r="B845" s="152">
        <v>156</v>
      </c>
      <c r="C845" s="170"/>
      <c r="D845" s="285" t="s">
        <v>1425</v>
      </c>
      <c r="E845" s="151" t="s">
        <v>38</v>
      </c>
      <c r="F845" s="154">
        <f>VLOOKUP(E845,IN_08_20!$B$8:$E$635,4,FALSE)</f>
        <v>48847.396928852286</v>
      </c>
      <c r="G845" s="170"/>
      <c r="H845" s="151" t="s">
        <v>2</v>
      </c>
    </row>
    <row r="846" spans="1:8" ht="26.25" customHeight="1" x14ac:dyDescent="0.25">
      <c r="A846" s="170"/>
      <c r="B846" s="152">
        <v>157</v>
      </c>
      <c r="C846" s="170"/>
      <c r="D846" s="285" t="s">
        <v>1426</v>
      </c>
      <c r="E846" s="151" t="s">
        <v>37</v>
      </c>
      <c r="F846" s="154">
        <f>VLOOKUP(E846,IN_08_20!$B$8:$E$635,4,FALSE)</f>
        <v>55037.669268343663</v>
      </c>
      <c r="G846" s="170"/>
      <c r="H846" s="151" t="s">
        <v>2</v>
      </c>
    </row>
    <row r="847" spans="1:8" ht="26.25" customHeight="1" x14ac:dyDescent="0.25">
      <c r="A847" s="153"/>
      <c r="B847" s="306" t="s">
        <v>36</v>
      </c>
      <c r="C847" s="306"/>
      <c r="D847" s="306"/>
      <c r="E847" s="151" t="s">
        <v>7</v>
      </c>
      <c r="F847" s="152" t="s">
        <v>6</v>
      </c>
      <c r="G847" s="153"/>
      <c r="H847" s="151" t="s">
        <v>5</v>
      </c>
    </row>
    <row r="848" spans="1:8" x14ac:dyDescent="0.25">
      <c r="A848" s="170"/>
      <c r="B848" s="152">
        <v>151</v>
      </c>
      <c r="C848" s="170"/>
      <c r="D848" s="285" t="s">
        <v>2017</v>
      </c>
      <c r="E848" s="151" t="s">
        <v>35</v>
      </c>
      <c r="F848" s="154">
        <f>VLOOKUP(E848,IN_08_20!$B$8:$E$635,4,FALSE)</f>
        <v>57.18</v>
      </c>
      <c r="G848" s="170"/>
      <c r="H848" s="151" t="s">
        <v>33</v>
      </c>
    </row>
    <row r="849" spans="1:9" ht="26.25" customHeight="1" x14ac:dyDescent="0.25">
      <c r="A849" s="170"/>
      <c r="B849" s="152">
        <v>153</v>
      </c>
      <c r="C849" s="170"/>
      <c r="D849" s="285" t="s">
        <v>1422</v>
      </c>
      <c r="E849" s="151" t="s">
        <v>34</v>
      </c>
      <c r="F849" s="154">
        <f>VLOOKUP(E849,IN_08_20!$B$8:$E$635,4,FALSE)</f>
        <v>70</v>
      </c>
      <c r="G849" s="170"/>
      <c r="H849" s="151" t="s">
        <v>33</v>
      </c>
    </row>
    <row r="850" spans="1:9" x14ac:dyDescent="0.25">
      <c r="A850" s="228"/>
      <c r="B850" s="228"/>
      <c r="C850" s="228"/>
      <c r="D850" s="286"/>
      <c r="E850" s="228"/>
      <c r="F850" s="230"/>
      <c r="G850" s="228"/>
      <c r="H850" s="228"/>
    </row>
    <row r="851" spans="1:9" ht="26.25" customHeight="1" x14ac:dyDescent="0.25">
      <c r="A851" s="228"/>
      <c r="B851" s="228"/>
      <c r="C851" s="228"/>
      <c r="D851" s="286"/>
      <c r="E851" s="228"/>
      <c r="F851" s="229"/>
      <c r="G851" s="228"/>
      <c r="H851" s="228"/>
    </row>
    <row r="852" spans="1:9" x14ac:dyDescent="0.25">
      <c r="F852" s="156">
        <f>SUM(F6:F851)</f>
        <v>598300429.20710802</v>
      </c>
      <c r="I852" s="156"/>
    </row>
    <row r="853" spans="1:9" ht="26.25" customHeight="1" x14ac:dyDescent="0.25">
      <c r="F853" s="288">
        <f>F852/IN_08_20!E637</f>
        <v>0.99999999999999856</v>
      </c>
      <c r="H853" s="281"/>
    </row>
    <row r="856" spans="1:9" ht="26.25" customHeight="1" x14ac:dyDescent="0.25"/>
  </sheetData>
  <mergeCells count="247">
    <mergeCell ref="B52:D52"/>
    <mergeCell ref="B55:D55"/>
    <mergeCell ref="B57:D57"/>
    <mergeCell ref="A59:D59"/>
    <mergeCell ref="E59:H59"/>
    <mergeCell ref="A2:H2"/>
    <mergeCell ref="A3:H3"/>
    <mergeCell ref="A4:D4"/>
    <mergeCell ref="B5:D5"/>
    <mergeCell ref="B25:D25"/>
    <mergeCell ref="B34:D34"/>
    <mergeCell ref="B39:D39"/>
    <mergeCell ref="B43:D43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164:D164"/>
    <mergeCell ref="B172:D172"/>
    <mergeCell ref="B190:D190"/>
    <mergeCell ref="B200:D200"/>
    <mergeCell ref="B204:D204"/>
    <mergeCell ref="B137:D137"/>
    <mergeCell ref="B145:D145"/>
    <mergeCell ref="B160:D160"/>
    <mergeCell ref="A163:D163"/>
    <mergeCell ref="E230:H230"/>
    <mergeCell ref="B231:D231"/>
    <mergeCell ref="B236:D236"/>
    <mergeCell ref="A238:D238"/>
    <mergeCell ref="E238:H238"/>
    <mergeCell ref="B214:D214"/>
    <mergeCell ref="B217:D217"/>
    <mergeCell ref="B222:D222"/>
    <mergeCell ref="B228:D228"/>
    <mergeCell ref="A230:D230"/>
    <mergeCell ref="B278:D278"/>
    <mergeCell ref="B280:D280"/>
    <mergeCell ref="B282:D282"/>
    <mergeCell ref="B287:D287"/>
    <mergeCell ref="B290:D290"/>
    <mergeCell ref="B239:D239"/>
    <mergeCell ref="B242:D242"/>
    <mergeCell ref="B244:D244"/>
    <mergeCell ref="B271:D271"/>
    <mergeCell ref="B273:D273"/>
    <mergeCell ref="A311:D311"/>
    <mergeCell ref="E311:H311"/>
    <mergeCell ref="B312:D312"/>
    <mergeCell ref="B314:D314"/>
    <mergeCell ref="B317:D317"/>
    <mergeCell ref="B292:D292"/>
    <mergeCell ref="B294:D294"/>
    <mergeCell ref="A295:D295"/>
    <mergeCell ref="E295:H295"/>
    <mergeCell ref="B296:D296"/>
    <mergeCell ref="B330:D330"/>
    <mergeCell ref="B347:D347"/>
    <mergeCell ref="B350:D350"/>
    <mergeCell ref="B354:D354"/>
    <mergeCell ref="B356:D356"/>
    <mergeCell ref="B321:D321"/>
    <mergeCell ref="B323:D323"/>
    <mergeCell ref="A327:D327"/>
    <mergeCell ref="E327:H327"/>
    <mergeCell ref="B328:D328"/>
    <mergeCell ref="B370:D370"/>
    <mergeCell ref="B375:D375"/>
    <mergeCell ref="B377:D377"/>
    <mergeCell ref="A379:D379"/>
    <mergeCell ref="E379:H379"/>
    <mergeCell ref="A359:D359"/>
    <mergeCell ref="E359:H359"/>
    <mergeCell ref="B360:D360"/>
    <mergeCell ref="B362:D362"/>
    <mergeCell ref="B368:D368"/>
    <mergeCell ref="B401:D401"/>
    <mergeCell ref="B403:D403"/>
    <mergeCell ref="B415:D415"/>
    <mergeCell ref="A418:D418"/>
    <mergeCell ref="E418:H418"/>
    <mergeCell ref="B380:D380"/>
    <mergeCell ref="B391:D391"/>
    <mergeCell ref="B394:D394"/>
    <mergeCell ref="B396:D396"/>
    <mergeCell ref="B398:D398"/>
    <mergeCell ref="A431:D431"/>
    <mergeCell ref="E431:H431"/>
    <mergeCell ref="B432:D432"/>
    <mergeCell ref="B440:D440"/>
    <mergeCell ref="B479:D479"/>
    <mergeCell ref="B419:D419"/>
    <mergeCell ref="A422:D422"/>
    <mergeCell ref="E422:H422"/>
    <mergeCell ref="B423:D423"/>
    <mergeCell ref="B426:D426"/>
    <mergeCell ref="B488:D488"/>
    <mergeCell ref="B490:D490"/>
    <mergeCell ref="B492:D492"/>
    <mergeCell ref="B495:D495"/>
    <mergeCell ref="B497:D497"/>
    <mergeCell ref="A481:D481"/>
    <mergeCell ref="E481:H481"/>
    <mergeCell ref="B482:D482"/>
    <mergeCell ref="B485:D485"/>
    <mergeCell ref="A487:D487"/>
    <mergeCell ref="E487:H487"/>
    <mergeCell ref="B516:D516"/>
    <mergeCell ref="B521:D521"/>
    <mergeCell ref="B524:D524"/>
    <mergeCell ref="B526:D526"/>
    <mergeCell ref="A528:D528"/>
    <mergeCell ref="B500:D500"/>
    <mergeCell ref="B505:D505"/>
    <mergeCell ref="B508:D508"/>
    <mergeCell ref="B510:D510"/>
    <mergeCell ref="B513:D513"/>
    <mergeCell ref="B541:D541"/>
    <mergeCell ref="B544:D544"/>
    <mergeCell ref="B547:D547"/>
    <mergeCell ref="B549:D549"/>
    <mergeCell ref="B551:D551"/>
    <mergeCell ref="E528:H528"/>
    <mergeCell ref="B529:D529"/>
    <mergeCell ref="B533:D533"/>
    <mergeCell ref="B536:D536"/>
    <mergeCell ref="A540:D540"/>
    <mergeCell ref="E540:H540"/>
    <mergeCell ref="E582:H582"/>
    <mergeCell ref="B562:D562"/>
    <mergeCell ref="B564:D564"/>
    <mergeCell ref="B569:D569"/>
    <mergeCell ref="B571:D571"/>
    <mergeCell ref="B573:D573"/>
    <mergeCell ref="B554:D554"/>
    <mergeCell ref="B556:D556"/>
    <mergeCell ref="B558:D558"/>
    <mergeCell ref="B560:D560"/>
    <mergeCell ref="B583:D583"/>
    <mergeCell ref="B585:D585"/>
    <mergeCell ref="B608:D608"/>
    <mergeCell ref="B642:D642"/>
    <mergeCell ref="B644:D644"/>
    <mergeCell ref="B575:D575"/>
    <mergeCell ref="B578:D578"/>
    <mergeCell ref="B580:D580"/>
    <mergeCell ref="A582:D582"/>
    <mergeCell ref="B672:D672"/>
    <mergeCell ref="B674:D674"/>
    <mergeCell ref="B677:D677"/>
    <mergeCell ref="A679:D679"/>
    <mergeCell ref="E679:H679"/>
    <mergeCell ref="B647:D647"/>
    <mergeCell ref="B652:D652"/>
    <mergeCell ref="B654:D654"/>
    <mergeCell ref="B664:D664"/>
    <mergeCell ref="B666:D666"/>
    <mergeCell ref="B689:D689"/>
    <mergeCell ref="B692:D692"/>
    <mergeCell ref="A695:D695"/>
    <mergeCell ref="E695:H695"/>
    <mergeCell ref="B696:D696"/>
    <mergeCell ref="B680:D680"/>
    <mergeCell ref="B683:D683"/>
    <mergeCell ref="B685:D685"/>
    <mergeCell ref="A688:D688"/>
    <mergeCell ref="E688:H688"/>
    <mergeCell ref="B708:D708"/>
    <mergeCell ref="B710:D710"/>
    <mergeCell ref="B712:D712"/>
    <mergeCell ref="B714:D714"/>
    <mergeCell ref="B717:D717"/>
    <mergeCell ref="B698:D698"/>
    <mergeCell ref="B700:D700"/>
    <mergeCell ref="A706:H706"/>
    <mergeCell ref="A707:D707"/>
    <mergeCell ref="E707:H707"/>
    <mergeCell ref="B725:D725"/>
    <mergeCell ref="B728:D728"/>
    <mergeCell ref="B730:D730"/>
    <mergeCell ref="B732:D732"/>
    <mergeCell ref="B734:D734"/>
    <mergeCell ref="B719:D719"/>
    <mergeCell ref="B721:D721"/>
    <mergeCell ref="A723:H723"/>
    <mergeCell ref="A724:D724"/>
    <mergeCell ref="E724:H724"/>
    <mergeCell ref="B771:D771"/>
    <mergeCell ref="B774:D774"/>
    <mergeCell ref="B778:D778"/>
    <mergeCell ref="B783:D783"/>
    <mergeCell ref="B785:D785"/>
    <mergeCell ref="B743:D743"/>
    <mergeCell ref="B745:D745"/>
    <mergeCell ref="B758:D758"/>
    <mergeCell ref="B762:D762"/>
    <mergeCell ref="B766:D766"/>
    <mergeCell ref="B800:D800"/>
    <mergeCell ref="B804:D804"/>
    <mergeCell ref="B806:D806"/>
    <mergeCell ref="B808:D808"/>
    <mergeCell ref="B814:D814"/>
    <mergeCell ref="B787:D787"/>
    <mergeCell ref="B789:D789"/>
    <mergeCell ref="B792:D792"/>
    <mergeCell ref="B795:D795"/>
    <mergeCell ref="B798:D798"/>
    <mergeCell ref="B844:D844"/>
    <mergeCell ref="B847:D847"/>
    <mergeCell ref="A837:D837"/>
    <mergeCell ref="E837:H837"/>
    <mergeCell ref="B838:D838"/>
    <mergeCell ref="B840:D840"/>
    <mergeCell ref="B842:D842"/>
    <mergeCell ref="B825:D825"/>
    <mergeCell ref="B827:D827"/>
    <mergeCell ref="B829:D829"/>
    <mergeCell ref="B834:D834"/>
    <mergeCell ref="A836:H836"/>
  </mergeCells>
  <printOptions horizontalCentered="1"/>
  <pageMargins left="0.39370078740157483" right="0.19685039370078741" top="0.74803149606299213" bottom="0.59055118110236227" header="0.31496062992125984" footer="0.31496062992125984"/>
  <pageSetup paperSize="9" scale="94" fitToHeight="20" orientation="portrait" verticalDpi="300" r:id="rId1"/>
  <headerFooter>
    <oddHeader>&amp;L&amp;"Arial,Negrita"ANEXO I</oddHeader>
    <oddFooter>&amp;CAGOSTO 2020</oddFooter>
  </headerFooter>
  <rowBreaks count="8" manualBreakCount="8">
    <brk id="51" max="7" man="1"/>
    <brk id="237" max="7" man="1"/>
    <brk id="286" max="7" man="1"/>
    <brk id="378" max="7" man="1"/>
    <brk id="563" max="7" man="1"/>
    <brk id="607" max="7" man="1"/>
    <brk id="705" max="7" man="1"/>
    <brk id="799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52"/>
  <sheetViews>
    <sheetView workbookViewId="0">
      <selection activeCell="A2" sqref="A2:J2"/>
    </sheetView>
  </sheetViews>
  <sheetFormatPr baseColWidth="10" defaultRowHeight="12.75" x14ac:dyDescent="0.2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 x14ac:dyDescent="0.2"/>
    <row r="2" spans="1:10" s="51" customFormat="1" ht="33.75" customHeight="1" x14ac:dyDescent="0.35">
      <c r="A2" s="298" t="str">
        <f>'PT ORGANISMOS'!A2</f>
        <v>Precios de AGOSTO 2020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s="51" customFormat="1" ht="30" customHeight="1" x14ac:dyDescent="0.25">
      <c r="A3" s="299" t="s">
        <v>2029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s="51" customFormat="1" ht="13.5" customHeight="1" x14ac:dyDescent="0.25">
      <c r="A4" s="313"/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8" customHeight="1" x14ac:dyDescent="0.2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 x14ac:dyDescent="0.2">
      <c r="A6" s="19" t="s">
        <v>905</v>
      </c>
      <c r="B6" s="59" t="s">
        <v>906</v>
      </c>
      <c r="C6" s="303" t="s">
        <v>907</v>
      </c>
      <c r="D6" s="303"/>
      <c r="E6" s="303"/>
      <c r="F6" s="303"/>
      <c r="G6" s="303"/>
      <c r="H6" s="60" t="s">
        <v>5</v>
      </c>
      <c r="I6" s="312" t="s">
        <v>921</v>
      </c>
      <c r="J6" s="312"/>
    </row>
    <row r="7" spans="1:10" x14ac:dyDescent="0.2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1101.4558382073935</v>
      </c>
      <c r="J7" s="62"/>
    </row>
    <row r="8" spans="1:10" x14ac:dyDescent="0.2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1396.1128140335752</v>
      </c>
      <c r="J8" s="53"/>
    </row>
    <row r="9" spans="1:10" x14ac:dyDescent="0.2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2329.1932374831504</v>
      </c>
      <c r="J9" s="53"/>
    </row>
    <row r="10" spans="1:10" x14ac:dyDescent="0.2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1479.0385885472519</v>
      </c>
      <c r="J10" s="53"/>
    </row>
    <row r="11" spans="1:10" x14ac:dyDescent="0.2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858.18825863613802</v>
      </c>
      <c r="J11" s="53"/>
    </row>
    <row r="12" spans="1:10" x14ac:dyDescent="0.2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837.10731978307035</v>
      </c>
      <c r="J12" s="53"/>
    </row>
    <row r="13" spans="1:10" x14ac:dyDescent="0.2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202.64837210785555</v>
      </c>
      <c r="J13" s="53"/>
    </row>
    <row r="14" spans="1:10" x14ac:dyDescent="0.2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61.853291979270097</v>
      </c>
      <c r="J14" s="65"/>
    </row>
    <row r="17" spans="1:10" ht="18" customHeight="1" x14ac:dyDescent="0.2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 x14ac:dyDescent="0.2">
      <c r="A18" s="68" t="s">
        <v>905</v>
      </c>
      <c r="B18" s="69" t="s">
        <v>906</v>
      </c>
      <c r="C18" s="303" t="s">
        <v>907</v>
      </c>
      <c r="D18" s="303"/>
      <c r="E18" s="303"/>
      <c r="F18" s="303"/>
      <c r="G18" s="303"/>
      <c r="H18" s="70" t="s">
        <v>5</v>
      </c>
      <c r="I18" s="311" t="s">
        <v>921</v>
      </c>
      <c r="J18" s="311"/>
    </row>
    <row r="19" spans="1:10" x14ac:dyDescent="0.2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434.10995217500908</v>
      </c>
      <c r="J19" s="62"/>
    </row>
    <row r="20" spans="1:10" x14ac:dyDescent="0.2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21588.662299521533</v>
      </c>
      <c r="J20" s="53"/>
    </row>
    <row r="21" spans="1:10" x14ac:dyDescent="0.2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27082.963032403364</v>
      </c>
      <c r="J21" s="53"/>
    </row>
    <row r="22" spans="1:10" x14ac:dyDescent="0.2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27527.840453498506</v>
      </c>
      <c r="J22" s="65"/>
    </row>
    <row r="25" spans="1:10" ht="18" customHeight="1" x14ac:dyDescent="0.2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 x14ac:dyDescent="0.2">
      <c r="A26" s="68" t="s">
        <v>905</v>
      </c>
      <c r="B26" s="59" t="s">
        <v>906</v>
      </c>
      <c r="C26" s="303" t="s">
        <v>907</v>
      </c>
      <c r="D26" s="303"/>
      <c r="E26" s="303"/>
      <c r="F26" s="303"/>
      <c r="G26" s="303"/>
      <c r="H26" s="70" t="s">
        <v>5</v>
      </c>
      <c r="I26" s="311" t="s">
        <v>921</v>
      </c>
      <c r="J26" s="312"/>
    </row>
    <row r="27" spans="1:10" x14ac:dyDescent="0.2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44420.132350205618</v>
      </c>
      <c r="J27" s="62"/>
    </row>
    <row r="28" spans="1:10" x14ac:dyDescent="0.2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42018.76304157047</v>
      </c>
      <c r="J28" s="53"/>
    </row>
    <row r="29" spans="1:10" x14ac:dyDescent="0.2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39442.719303334852</v>
      </c>
      <c r="J29" s="53"/>
    </row>
    <row r="30" spans="1:10" x14ac:dyDescent="0.2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41974.391164027656</v>
      </c>
      <c r="J30" s="53"/>
    </row>
    <row r="31" spans="1:10" x14ac:dyDescent="0.2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31455.558488215425</v>
      </c>
      <c r="J31" s="53"/>
    </row>
    <row r="32" spans="1:10" x14ac:dyDescent="0.2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3935.4997071116627</v>
      </c>
      <c r="J32" s="53"/>
    </row>
    <row r="33" spans="1:10" x14ac:dyDescent="0.2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33087.545190183184</v>
      </c>
      <c r="J33" s="53"/>
    </row>
    <row r="34" spans="1:10" x14ac:dyDescent="0.2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37369.730486804932</v>
      </c>
      <c r="J34" s="53"/>
    </row>
    <row r="35" spans="1:10" x14ac:dyDescent="0.2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41502.425107322379</v>
      </c>
      <c r="J35" s="53"/>
    </row>
    <row r="36" spans="1:10" x14ac:dyDescent="0.2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50527.088618595692</v>
      </c>
      <c r="J36" s="65"/>
    </row>
    <row r="39" spans="1:10" ht="18" customHeight="1" x14ac:dyDescent="0.2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 x14ac:dyDescent="0.2">
      <c r="A40" s="68" t="s">
        <v>905</v>
      </c>
      <c r="B40" s="69" t="s">
        <v>906</v>
      </c>
      <c r="C40" s="303" t="s">
        <v>907</v>
      </c>
      <c r="D40" s="303"/>
      <c r="E40" s="303"/>
      <c r="F40" s="303"/>
      <c r="G40" s="303"/>
      <c r="H40" s="70" t="s">
        <v>5</v>
      </c>
      <c r="I40" s="311" t="s">
        <v>921</v>
      </c>
      <c r="J40" s="311"/>
    </row>
    <row r="41" spans="1:10" x14ac:dyDescent="0.2">
      <c r="A41" s="61">
        <v>23</v>
      </c>
      <c r="B41" s="61" t="s">
        <v>940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1602.9655197622944</v>
      </c>
      <c r="J41" s="62"/>
    </row>
    <row r="42" spans="1:10" x14ac:dyDescent="0.2">
      <c r="A42" s="52">
        <v>24</v>
      </c>
      <c r="B42" s="52" t="s">
        <v>941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11479.855326980021</v>
      </c>
      <c r="J42" s="53"/>
    </row>
    <row r="43" spans="1:10" x14ac:dyDescent="0.2">
      <c r="A43" s="52">
        <v>25</v>
      </c>
      <c r="B43" s="52" t="s">
        <v>942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12368.673198119601</v>
      </c>
      <c r="J43" s="53"/>
    </row>
    <row r="44" spans="1:10" x14ac:dyDescent="0.2">
      <c r="A44" s="52">
        <v>26</v>
      </c>
      <c r="B44" s="52" t="s">
        <v>943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990.86026104967516</v>
      </c>
      <c r="J44" s="53"/>
    </row>
    <row r="45" spans="1:10" x14ac:dyDescent="0.2">
      <c r="A45" s="52">
        <v>27</v>
      </c>
      <c r="B45" s="52" t="s">
        <v>944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1231.6537718612396</v>
      </c>
      <c r="J45" s="53"/>
    </row>
    <row r="46" spans="1:10" x14ac:dyDescent="0.2">
      <c r="A46" s="52">
        <v>28</v>
      </c>
      <c r="B46" s="52" t="s">
        <v>945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1535.7988133121114</v>
      </c>
      <c r="J46" s="53"/>
    </row>
    <row r="47" spans="1:10" x14ac:dyDescent="0.2">
      <c r="A47" s="52">
        <v>29</v>
      </c>
      <c r="B47" s="52" t="s">
        <v>946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1234.291169146818</v>
      </c>
      <c r="J47" s="53"/>
    </row>
    <row r="48" spans="1:10" x14ac:dyDescent="0.2">
      <c r="A48" s="52">
        <v>30</v>
      </c>
      <c r="B48" s="52" t="s">
        <v>1849</v>
      </c>
      <c r="C48" s="53" t="str">
        <f>VLOOKUP($B48,'Cerramientos Ext. e Int.'!$A$6:$H$138,2,FALSE)</f>
        <v>Muro bloque de Hº 19 x 19 x 40</v>
      </c>
      <c r="D48" s="53"/>
      <c r="E48" s="53"/>
      <c r="F48" s="53"/>
      <c r="G48" s="53"/>
      <c r="H48" s="52" t="str">
        <f>VLOOKUP($B48,'Cerramientos Ext. e Int.'!$A$6:$H$138,8,FALSE)</f>
        <v>m2</v>
      </c>
      <c r="I48" s="56">
        <f>VLOOKUP($B48,'Cerramientos Ext. e Int.'!$A$6:$H$138,7,FALSE)</f>
        <v>1717.7083974899758</v>
      </c>
      <c r="J48" s="53"/>
    </row>
    <row r="49" spans="1:10" x14ac:dyDescent="0.2">
      <c r="A49" s="52">
        <v>31</v>
      </c>
      <c r="B49" s="52" t="s">
        <v>947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13809.657625882426</v>
      </c>
      <c r="J49" s="53"/>
    </row>
    <row r="50" spans="1:10" x14ac:dyDescent="0.2">
      <c r="A50" s="64">
        <v>32</v>
      </c>
      <c r="B50" s="64" t="s">
        <v>948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14118.254750452134</v>
      </c>
      <c r="J50" s="65"/>
    </row>
    <row r="51" spans="1:10" ht="18" customHeight="1" x14ac:dyDescent="0.2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 x14ac:dyDescent="0.2">
      <c r="A52" s="68" t="s">
        <v>905</v>
      </c>
      <c r="B52" s="69" t="s">
        <v>906</v>
      </c>
      <c r="C52" s="303" t="s">
        <v>907</v>
      </c>
      <c r="D52" s="303"/>
      <c r="E52" s="303"/>
      <c r="F52" s="303"/>
      <c r="G52" s="303"/>
      <c r="H52" s="70" t="s">
        <v>5</v>
      </c>
      <c r="I52" s="311" t="s">
        <v>921</v>
      </c>
      <c r="J52" s="311"/>
    </row>
    <row r="53" spans="1:10" x14ac:dyDescent="0.2">
      <c r="A53" s="74">
        <v>33</v>
      </c>
      <c r="B53" s="74" t="s">
        <v>960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538.13018699266797</v>
      </c>
      <c r="J53" s="75"/>
    </row>
    <row r="56" spans="1:10" ht="18" customHeight="1" x14ac:dyDescent="0.2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 x14ac:dyDescent="0.2">
      <c r="A57" s="68" t="s">
        <v>905</v>
      </c>
      <c r="B57" s="69" t="s">
        <v>906</v>
      </c>
      <c r="C57" s="303" t="s">
        <v>907</v>
      </c>
      <c r="D57" s="303"/>
      <c r="E57" s="303"/>
      <c r="F57" s="303"/>
      <c r="G57" s="303"/>
      <c r="H57" s="70" t="s">
        <v>5</v>
      </c>
      <c r="I57" s="311" t="s">
        <v>921</v>
      </c>
      <c r="J57" s="311"/>
    </row>
    <row r="58" spans="1:10" x14ac:dyDescent="0.2">
      <c r="A58" s="61">
        <v>34</v>
      </c>
      <c r="B58" s="61" t="s">
        <v>963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1014.794086072337</v>
      </c>
      <c r="J58" s="62"/>
    </row>
    <row r="59" spans="1:10" x14ac:dyDescent="0.2">
      <c r="A59" s="52">
        <v>35</v>
      </c>
      <c r="B59" s="52" t="s">
        <v>964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554.81944426349048</v>
      </c>
      <c r="J59" s="53"/>
    </row>
    <row r="60" spans="1:10" x14ac:dyDescent="0.2">
      <c r="A60" s="52">
        <v>36</v>
      </c>
      <c r="B60" s="52" t="s">
        <v>965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558.28105938377212</v>
      </c>
      <c r="J60" s="53"/>
    </row>
    <row r="61" spans="1:10" x14ac:dyDescent="0.2">
      <c r="A61" s="64">
        <v>37</v>
      </c>
      <c r="B61" s="64" t="s">
        <v>966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1335.1422269532154</v>
      </c>
      <c r="J61" s="65"/>
    </row>
    <row r="64" spans="1:10" ht="18" customHeight="1" x14ac:dyDescent="0.2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 x14ac:dyDescent="0.2">
      <c r="A65" s="68" t="s">
        <v>905</v>
      </c>
      <c r="B65" s="69" t="s">
        <v>906</v>
      </c>
      <c r="C65" s="303" t="s">
        <v>907</v>
      </c>
      <c r="D65" s="303"/>
      <c r="E65" s="303"/>
      <c r="F65" s="303"/>
      <c r="G65" s="303"/>
      <c r="H65" s="70" t="s">
        <v>5</v>
      </c>
      <c r="I65" s="311" t="s">
        <v>921</v>
      </c>
      <c r="J65" s="311"/>
    </row>
    <row r="66" spans="1:10" x14ac:dyDescent="0.2">
      <c r="A66" s="61">
        <v>38</v>
      </c>
      <c r="B66" s="61" t="s">
        <v>972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611.12159097640358</v>
      </c>
      <c r="J66" s="62"/>
    </row>
    <row r="67" spans="1:10" x14ac:dyDescent="0.2">
      <c r="A67" s="52">
        <v>39</v>
      </c>
      <c r="B67" s="52" t="s">
        <v>973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290.63907896857938</v>
      </c>
      <c r="J67" s="53"/>
    </row>
    <row r="68" spans="1:10" x14ac:dyDescent="0.2">
      <c r="A68" s="52">
        <v>40</v>
      </c>
      <c r="B68" s="52" t="s">
        <v>974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1849.3649583656759</v>
      </c>
      <c r="J68" s="53"/>
    </row>
    <row r="69" spans="1:10" x14ac:dyDescent="0.2">
      <c r="A69" s="52">
        <v>41</v>
      </c>
      <c r="B69" s="52" t="s">
        <v>975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1312.3235066250536</v>
      </c>
      <c r="J69" s="53"/>
    </row>
    <row r="70" spans="1:10" x14ac:dyDescent="0.2">
      <c r="A70" s="52">
        <v>42</v>
      </c>
      <c r="B70" s="52" t="s">
        <v>976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784.60207777783376</v>
      </c>
      <c r="J70" s="53"/>
    </row>
    <row r="71" spans="1:10" x14ac:dyDescent="0.2">
      <c r="A71" s="52">
        <v>43</v>
      </c>
      <c r="B71" s="52" t="s">
        <v>977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1376.643904774473</v>
      </c>
      <c r="J71" s="53"/>
    </row>
    <row r="72" spans="1:10" x14ac:dyDescent="0.2">
      <c r="A72" s="52">
        <v>44</v>
      </c>
      <c r="B72" s="52" t="s">
        <v>978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817.36932625719646</v>
      </c>
      <c r="J72" s="53"/>
    </row>
    <row r="73" spans="1:10" x14ac:dyDescent="0.2">
      <c r="A73" s="52">
        <v>45</v>
      </c>
      <c r="B73" s="52" t="s">
        <v>979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1109.6196870845299</v>
      </c>
      <c r="J73" s="53"/>
    </row>
    <row r="74" spans="1:10" x14ac:dyDescent="0.2">
      <c r="A74" s="64">
        <v>46</v>
      </c>
      <c r="B74" s="64" t="s">
        <v>980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2159.6902873117024</v>
      </c>
      <c r="J74" s="65"/>
    </row>
    <row r="77" spans="1:10" ht="18" customHeight="1" x14ac:dyDescent="0.2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 x14ac:dyDescent="0.2">
      <c r="A78" s="68" t="s">
        <v>905</v>
      </c>
      <c r="B78" s="69" t="s">
        <v>906</v>
      </c>
      <c r="C78" s="303" t="s">
        <v>907</v>
      </c>
      <c r="D78" s="303"/>
      <c r="E78" s="303"/>
      <c r="F78" s="303"/>
      <c r="G78" s="303"/>
      <c r="H78" s="70" t="s">
        <v>5</v>
      </c>
      <c r="I78" s="311" t="s">
        <v>921</v>
      </c>
      <c r="J78" s="311"/>
    </row>
    <row r="79" spans="1:10" x14ac:dyDescent="0.2">
      <c r="A79" s="61">
        <v>47</v>
      </c>
      <c r="B79" s="61" t="s">
        <v>991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5658.8739053409627</v>
      </c>
      <c r="J79" s="62"/>
    </row>
    <row r="80" spans="1:10" x14ac:dyDescent="0.2">
      <c r="A80" s="52">
        <v>48</v>
      </c>
      <c r="B80" s="52" t="s">
        <v>992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3514.3451223636284</v>
      </c>
      <c r="J80" s="53"/>
    </row>
    <row r="81" spans="1:10" x14ac:dyDescent="0.2">
      <c r="A81" s="52">
        <v>49</v>
      </c>
      <c r="B81" s="52" t="s">
        <v>993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3031.2304247833017</v>
      </c>
      <c r="J81" s="53"/>
    </row>
    <row r="82" spans="1:10" x14ac:dyDescent="0.2">
      <c r="A82" s="52">
        <v>50</v>
      </c>
      <c r="B82" s="52" t="s">
        <v>994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3015.9340696780037</v>
      </c>
      <c r="J82" s="53"/>
    </row>
    <row r="83" spans="1:10" x14ac:dyDescent="0.2">
      <c r="A83" s="52">
        <v>51</v>
      </c>
      <c r="B83" s="52" t="s">
        <v>995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2588.5002360528329</v>
      </c>
      <c r="J83" s="53"/>
    </row>
    <row r="84" spans="1:10" x14ac:dyDescent="0.2">
      <c r="A84" s="52">
        <v>52</v>
      </c>
      <c r="B84" s="52" t="s">
        <v>996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8912.7954105325389</v>
      </c>
      <c r="J84" s="53"/>
    </row>
    <row r="85" spans="1:10" x14ac:dyDescent="0.2">
      <c r="A85" s="52">
        <v>53</v>
      </c>
      <c r="B85" s="52" t="s">
        <v>997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3904.8768956032382</v>
      </c>
      <c r="J85" s="53"/>
    </row>
    <row r="86" spans="1:10" x14ac:dyDescent="0.2">
      <c r="A86" s="64">
        <v>54</v>
      </c>
      <c r="B86" s="64" t="s">
        <v>998</v>
      </c>
      <c r="C86" s="65" t="str">
        <f>VLOOKUP($B86,Techos!$A$6:$H$112,2,FALSE)</f>
        <v>Inclinado Policarb. s/estructura Metálica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2777.456579544727</v>
      </c>
      <c r="J86" s="65"/>
    </row>
    <row r="89" spans="1:10" ht="18" customHeight="1" x14ac:dyDescent="0.2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 x14ac:dyDescent="0.2">
      <c r="A90" s="68" t="s">
        <v>905</v>
      </c>
      <c r="B90" s="69" t="s">
        <v>906</v>
      </c>
      <c r="C90" s="303" t="s">
        <v>907</v>
      </c>
      <c r="D90" s="303"/>
      <c r="E90" s="303"/>
      <c r="F90" s="303"/>
      <c r="G90" s="303"/>
      <c r="H90" s="70" t="s">
        <v>5</v>
      </c>
      <c r="I90" s="311" t="s">
        <v>921</v>
      </c>
      <c r="J90" s="311"/>
    </row>
    <row r="91" spans="1:10" x14ac:dyDescent="0.2">
      <c r="A91" s="61">
        <v>55</v>
      </c>
      <c r="B91" s="61" t="s">
        <v>1007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1945.2078635707962</v>
      </c>
      <c r="J91" s="62"/>
    </row>
    <row r="92" spans="1:10" x14ac:dyDescent="0.2">
      <c r="A92" s="52">
        <v>56</v>
      </c>
      <c r="B92" s="52" t="s">
        <v>1008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2661.2242066290942</v>
      </c>
      <c r="J92" s="53"/>
    </row>
    <row r="93" spans="1:10" x14ac:dyDescent="0.2">
      <c r="A93" s="52">
        <v>57</v>
      </c>
      <c r="B93" s="52" t="s">
        <v>1009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2041.1082521619517</v>
      </c>
      <c r="J93" s="53"/>
    </row>
    <row r="94" spans="1:10" x14ac:dyDescent="0.2">
      <c r="A94" s="52">
        <v>58</v>
      </c>
      <c r="B94" s="52" t="s">
        <v>1010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3110.2856475687859</v>
      </c>
      <c r="J94" s="53"/>
    </row>
    <row r="95" spans="1:10" x14ac:dyDescent="0.2">
      <c r="A95" s="52">
        <v>59</v>
      </c>
      <c r="B95" s="52" t="s">
        <v>1011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865.67775923128693</v>
      </c>
      <c r="J95" s="53"/>
    </row>
    <row r="96" spans="1:10" x14ac:dyDescent="0.2">
      <c r="A96" s="52">
        <v>60</v>
      </c>
      <c r="B96" s="52" t="s">
        <v>1012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1480.4239335221907</v>
      </c>
      <c r="J96" s="53"/>
    </row>
    <row r="97" spans="1:10" x14ac:dyDescent="0.2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 x14ac:dyDescent="0.2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 x14ac:dyDescent="0.2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 x14ac:dyDescent="0.2">
      <c r="A100" s="68" t="s">
        <v>905</v>
      </c>
      <c r="B100" s="69" t="s">
        <v>906</v>
      </c>
      <c r="C100" s="303" t="s">
        <v>907</v>
      </c>
      <c r="D100" s="303"/>
      <c r="E100" s="303"/>
      <c r="F100" s="303"/>
      <c r="G100" s="303"/>
      <c r="H100" s="70" t="s">
        <v>5</v>
      </c>
      <c r="I100" s="311" t="s">
        <v>921</v>
      </c>
      <c r="J100" s="311"/>
    </row>
    <row r="101" spans="1:10" x14ac:dyDescent="0.2">
      <c r="A101" s="61">
        <v>61</v>
      </c>
      <c r="B101" s="61" t="s">
        <v>1020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204.43121981860287</v>
      </c>
      <c r="J101" s="62"/>
    </row>
    <row r="102" spans="1:10" x14ac:dyDescent="0.2">
      <c r="A102" s="64">
        <v>62</v>
      </c>
      <c r="B102" s="64" t="s">
        <v>1021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850.76126141526322</v>
      </c>
      <c r="J102" s="65"/>
    </row>
    <row r="105" spans="1:10" ht="18" customHeight="1" x14ac:dyDescent="0.2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 x14ac:dyDescent="0.2">
      <c r="A106" s="68" t="s">
        <v>905</v>
      </c>
      <c r="B106" s="69" t="s">
        <v>906</v>
      </c>
      <c r="C106" s="303" t="s">
        <v>907</v>
      </c>
      <c r="D106" s="303"/>
      <c r="E106" s="303"/>
      <c r="F106" s="303"/>
      <c r="G106" s="303"/>
      <c r="H106" s="70" t="s">
        <v>5</v>
      </c>
      <c r="I106" s="311" t="s">
        <v>921</v>
      </c>
      <c r="J106" s="311"/>
    </row>
    <row r="107" spans="1:10" x14ac:dyDescent="0.2">
      <c r="A107" s="168">
        <v>63</v>
      </c>
      <c r="B107" s="61" t="s">
        <v>1025</v>
      </c>
      <c r="C107" s="62" t="str">
        <f>VLOOKUP($B107,Carpintería!$A$6:$H$59,2,FALSE)</f>
        <v>Metálica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92854.790362206259</v>
      </c>
      <c r="J107" s="62"/>
    </row>
    <row r="108" spans="1:10" x14ac:dyDescent="0.2">
      <c r="A108" s="52">
        <v>64</v>
      </c>
      <c r="B108" s="52" t="s">
        <v>1026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47293.200730984783</v>
      </c>
      <c r="J108" s="53"/>
    </row>
    <row r="109" spans="1:10" x14ac:dyDescent="0.2">
      <c r="A109" s="52">
        <v>65</v>
      </c>
      <c r="B109" s="52" t="s">
        <v>1027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44398.452191341537</v>
      </c>
      <c r="J109" s="53"/>
    </row>
    <row r="110" spans="1:10" x14ac:dyDescent="0.2">
      <c r="A110" s="52">
        <v>66</v>
      </c>
      <c r="B110" s="52" t="s">
        <v>1028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741805.51332168875</v>
      </c>
      <c r="J110" s="53"/>
    </row>
    <row r="111" spans="1:10" x14ac:dyDescent="0.2">
      <c r="A111" s="64">
        <v>67</v>
      </c>
      <c r="B111" s="64" t="s">
        <v>1029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407169.39355053613</v>
      </c>
      <c r="J111" s="65"/>
    </row>
    <row r="114" spans="1:10" ht="18" customHeight="1" x14ac:dyDescent="0.2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 x14ac:dyDescent="0.2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 x14ac:dyDescent="0.2">
      <c r="A116" s="68" t="s">
        <v>905</v>
      </c>
      <c r="B116" s="69" t="s">
        <v>906</v>
      </c>
      <c r="C116" s="303" t="s">
        <v>907</v>
      </c>
      <c r="D116" s="303"/>
      <c r="E116" s="303"/>
      <c r="F116" s="303"/>
      <c r="G116" s="303"/>
      <c r="H116" s="70" t="s">
        <v>5</v>
      </c>
      <c r="I116" s="311" t="s">
        <v>921</v>
      </c>
      <c r="J116" s="311"/>
    </row>
    <row r="117" spans="1:10" x14ac:dyDescent="0.2">
      <c r="A117" s="168">
        <v>68</v>
      </c>
      <c r="B117" s="61" t="s">
        <v>1034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16361.887820574735</v>
      </c>
      <c r="J117" s="62"/>
    </row>
    <row r="118" spans="1:10" x14ac:dyDescent="0.2">
      <c r="A118" s="52">
        <v>69</v>
      </c>
      <c r="B118" s="52" t="s">
        <v>1035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35089.586784955958</v>
      </c>
      <c r="J118" s="53"/>
    </row>
    <row r="119" spans="1:10" x14ac:dyDescent="0.2">
      <c r="A119" s="52">
        <v>70</v>
      </c>
      <c r="B119" s="52" t="s">
        <v>1036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51451.474605530697</v>
      </c>
      <c r="J119" s="53"/>
    </row>
    <row r="120" spans="1:10" x14ac:dyDescent="0.2">
      <c r="A120" s="64">
        <v>71</v>
      </c>
      <c r="B120" s="64" t="s">
        <v>1037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145068.58588373143</v>
      </c>
      <c r="J120" s="65"/>
    </row>
    <row r="122" spans="1:10" ht="15" x14ac:dyDescent="0.2">
      <c r="A122" s="33" t="str">
        <f>'Inst. Sanitaria'!B64</f>
        <v>12.2 Artefactos Sanitarios y Grifería</v>
      </c>
    </row>
    <row r="123" spans="1:10" ht="27" customHeight="1" x14ac:dyDescent="0.2">
      <c r="A123" s="68" t="s">
        <v>905</v>
      </c>
      <c r="B123" s="69" t="s">
        <v>906</v>
      </c>
      <c r="C123" s="303" t="s">
        <v>907</v>
      </c>
      <c r="D123" s="303"/>
      <c r="E123" s="303"/>
      <c r="F123" s="303"/>
      <c r="G123" s="303"/>
      <c r="H123" s="70" t="s">
        <v>5</v>
      </c>
      <c r="I123" s="311" t="s">
        <v>921</v>
      </c>
      <c r="J123" s="311"/>
    </row>
    <row r="124" spans="1:10" x14ac:dyDescent="0.2">
      <c r="A124" s="61">
        <v>72</v>
      </c>
      <c r="B124" s="61" t="s">
        <v>1038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98936.757010458445</v>
      </c>
      <c r="J124" s="62"/>
    </row>
    <row r="125" spans="1:10" x14ac:dyDescent="0.2">
      <c r="A125" s="64">
        <v>73</v>
      </c>
      <c r="B125" s="64" t="s">
        <v>1039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676167.87500149442</v>
      </c>
      <c r="J125" s="65"/>
    </row>
    <row r="127" spans="1:10" ht="15" x14ac:dyDescent="0.2">
      <c r="A127" s="33" t="str">
        <f>'Inst. Sanitaria'!B88</f>
        <v>12.3 Desagües Cloacales y Pluviales</v>
      </c>
    </row>
    <row r="128" spans="1:10" ht="27" customHeight="1" x14ac:dyDescent="0.2">
      <c r="A128" s="68" t="s">
        <v>905</v>
      </c>
      <c r="B128" s="69" t="s">
        <v>906</v>
      </c>
      <c r="C128" s="303" t="s">
        <v>907</v>
      </c>
      <c r="D128" s="303"/>
      <c r="E128" s="303"/>
      <c r="F128" s="303"/>
      <c r="G128" s="303"/>
      <c r="H128" s="70" t="s">
        <v>5</v>
      </c>
      <c r="I128" s="311" t="s">
        <v>921</v>
      </c>
      <c r="J128" s="311"/>
    </row>
    <row r="129" spans="1:10" x14ac:dyDescent="0.2">
      <c r="A129" s="61">
        <v>74</v>
      </c>
      <c r="B129" s="61" t="s">
        <v>1040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68590.920719069298</v>
      </c>
      <c r="J129" s="62"/>
    </row>
    <row r="130" spans="1:10" x14ac:dyDescent="0.2">
      <c r="A130" s="52">
        <v>75</v>
      </c>
      <c r="B130" s="52" t="s">
        <v>1042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87705.147832158429</v>
      </c>
      <c r="J130" s="53"/>
    </row>
    <row r="131" spans="1:10" x14ac:dyDescent="0.2">
      <c r="A131" s="52">
        <v>76</v>
      </c>
      <c r="B131" s="52" t="s">
        <v>1044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19114.227113089117</v>
      </c>
      <c r="J131" s="53"/>
    </row>
    <row r="132" spans="1:10" x14ac:dyDescent="0.2">
      <c r="A132" s="52">
        <v>77</v>
      </c>
      <c r="B132" s="52" t="s">
        <v>1045</v>
      </c>
      <c r="C132" s="53" t="str">
        <f>VLOOKUP($B132,'Inst. Sanitaria'!$A$8:$H$148,2,FALSE)</f>
        <v>Pozo absorb. y cámara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102489.71057994</v>
      </c>
      <c r="J132" s="53"/>
    </row>
    <row r="133" spans="1:10" x14ac:dyDescent="0.2">
      <c r="A133" s="64">
        <v>78</v>
      </c>
      <c r="B133" s="64" t="s">
        <v>1046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218236.65144956682</v>
      </c>
      <c r="J133" s="65"/>
    </row>
    <row r="136" spans="1:10" ht="18" customHeight="1" x14ac:dyDescent="0.2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 x14ac:dyDescent="0.2">
      <c r="A137" s="68" t="s">
        <v>905</v>
      </c>
      <c r="B137" s="69" t="s">
        <v>906</v>
      </c>
      <c r="C137" s="303" t="s">
        <v>907</v>
      </c>
      <c r="D137" s="303"/>
      <c r="E137" s="303"/>
      <c r="F137" s="303"/>
      <c r="G137" s="303"/>
      <c r="H137" s="70" t="s">
        <v>5</v>
      </c>
      <c r="I137" s="311" t="s">
        <v>921</v>
      </c>
      <c r="J137" s="311"/>
    </row>
    <row r="138" spans="1:10" x14ac:dyDescent="0.2">
      <c r="A138" s="61">
        <v>79</v>
      </c>
      <c r="B138" s="61" t="s">
        <v>1059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36118.444158500832</v>
      </c>
      <c r="J138" s="62"/>
    </row>
    <row r="139" spans="1:10" x14ac:dyDescent="0.2">
      <c r="A139" s="52">
        <v>80</v>
      </c>
      <c r="B139" s="52" t="s">
        <v>1061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43544.564571336829</v>
      </c>
      <c r="J139" s="53"/>
    </row>
    <row r="140" spans="1:10" x14ac:dyDescent="0.2">
      <c r="A140" s="52">
        <v>81</v>
      </c>
      <c r="B140" s="52" t="s">
        <v>1065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99453.142916860408</v>
      </c>
      <c r="J140" s="53"/>
    </row>
    <row r="141" spans="1:10" x14ac:dyDescent="0.2">
      <c r="A141" s="52">
        <v>82</v>
      </c>
      <c r="B141" s="52" t="s">
        <v>1062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561760.00793419499</v>
      </c>
      <c r="J141" s="53"/>
    </row>
    <row r="142" spans="1:10" x14ac:dyDescent="0.2">
      <c r="A142" s="64">
        <v>83</v>
      </c>
      <c r="B142" s="64" t="s">
        <v>1063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55742.72679649623</v>
      </c>
      <c r="J142" s="65"/>
    </row>
    <row r="143" spans="1:10" ht="18" customHeight="1" x14ac:dyDescent="0.2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 x14ac:dyDescent="0.2">
      <c r="A144" s="68" t="s">
        <v>905</v>
      </c>
      <c r="B144" s="69" t="s">
        <v>906</v>
      </c>
      <c r="C144" s="303" t="s">
        <v>907</v>
      </c>
      <c r="D144" s="303"/>
      <c r="E144" s="303"/>
      <c r="F144" s="303"/>
      <c r="G144" s="303"/>
      <c r="H144" s="70" t="s">
        <v>5</v>
      </c>
      <c r="I144" s="311" t="s">
        <v>921</v>
      </c>
      <c r="J144" s="311"/>
    </row>
    <row r="145" spans="1:10" x14ac:dyDescent="0.2">
      <c r="A145" s="61">
        <v>84</v>
      </c>
      <c r="B145" s="61" t="s">
        <v>1070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68691.63527102521</v>
      </c>
      <c r="J145" s="62"/>
    </row>
    <row r="146" spans="1:10" x14ac:dyDescent="0.2">
      <c r="A146" s="52">
        <v>85</v>
      </c>
      <c r="B146" s="52" t="s">
        <v>1071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837112.3194023082</v>
      </c>
      <c r="J146" s="53"/>
    </row>
    <row r="147" spans="1:10" x14ac:dyDescent="0.2">
      <c r="A147" s="64">
        <v>86</v>
      </c>
      <c r="B147" s="64" t="s">
        <v>1073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70158.386713743006</v>
      </c>
      <c r="J147" s="65"/>
    </row>
    <row r="150" spans="1:10" ht="18" customHeight="1" x14ac:dyDescent="0.2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 x14ac:dyDescent="0.2">
      <c r="A151" s="68" t="s">
        <v>905</v>
      </c>
      <c r="B151" s="69" t="s">
        <v>906</v>
      </c>
      <c r="C151" s="303" t="s">
        <v>907</v>
      </c>
      <c r="D151" s="303"/>
      <c r="E151" s="303"/>
      <c r="F151" s="303"/>
      <c r="G151" s="303"/>
      <c r="H151" s="70" t="s">
        <v>5</v>
      </c>
      <c r="I151" s="311" t="s">
        <v>921</v>
      </c>
      <c r="J151" s="311"/>
    </row>
    <row r="152" spans="1:10" x14ac:dyDescent="0.2">
      <c r="A152" s="61">
        <v>87</v>
      </c>
      <c r="B152" s="61" t="s">
        <v>1077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458.53113706304168</v>
      </c>
      <c r="J152" s="62"/>
    </row>
    <row r="153" spans="1:10" x14ac:dyDescent="0.2">
      <c r="A153" s="52">
        <v>88</v>
      </c>
      <c r="B153" s="52" t="s">
        <v>1078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103.27216627545273</v>
      </c>
      <c r="J153" s="53"/>
    </row>
    <row r="154" spans="1:10" x14ac:dyDescent="0.2">
      <c r="A154" s="52">
        <v>89</v>
      </c>
      <c r="B154" s="52" t="s">
        <v>1079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112.01603496730162</v>
      </c>
      <c r="J154" s="53"/>
    </row>
    <row r="155" spans="1:10" x14ac:dyDescent="0.2">
      <c r="A155" s="52">
        <v>90</v>
      </c>
      <c r="B155" s="52" t="s">
        <v>1080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579.72267947709349</v>
      </c>
      <c r="J155" s="53"/>
    </row>
    <row r="156" spans="1:10" x14ac:dyDescent="0.2">
      <c r="A156" s="52">
        <v>91</v>
      </c>
      <c r="B156" s="52" t="s">
        <v>1081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365.2884407270364</v>
      </c>
      <c r="J156" s="53"/>
    </row>
    <row r="157" spans="1:10" x14ac:dyDescent="0.2">
      <c r="A157" s="52">
        <v>92</v>
      </c>
      <c r="B157" s="52" t="s">
        <v>1082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532.44329459633127</v>
      </c>
      <c r="J157" s="53"/>
    </row>
    <row r="158" spans="1:10" x14ac:dyDescent="0.2">
      <c r="A158" s="64">
        <v>93</v>
      </c>
      <c r="B158" s="64" t="s">
        <v>1083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719.97015867661048</v>
      </c>
      <c r="J158" s="65"/>
    </row>
    <row r="161" spans="1:10" ht="18" customHeight="1" x14ac:dyDescent="0.2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 x14ac:dyDescent="0.2">
      <c r="A162" s="68" t="s">
        <v>905</v>
      </c>
      <c r="B162" s="69" t="s">
        <v>906</v>
      </c>
      <c r="C162" s="303" t="s">
        <v>907</v>
      </c>
      <c r="D162" s="303"/>
      <c r="E162" s="303"/>
      <c r="F162" s="303"/>
      <c r="G162" s="303"/>
      <c r="H162" s="70" t="s">
        <v>5</v>
      </c>
      <c r="I162" s="311" t="s">
        <v>921</v>
      </c>
      <c r="J162" s="311"/>
    </row>
    <row r="163" spans="1:10" x14ac:dyDescent="0.2">
      <c r="A163" s="74">
        <v>94</v>
      </c>
      <c r="B163" s="74" t="s">
        <v>1092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1595.254741398044</v>
      </c>
      <c r="J163" s="75"/>
    </row>
    <row r="166" spans="1:10" ht="18" customHeight="1" x14ac:dyDescent="0.2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 x14ac:dyDescent="0.2">
      <c r="A167" s="68" t="s">
        <v>905</v>
      </c>
      <c r="B167" s="69" t="s">
        <v>906</v>
      </c>
      <c r="C167" s="303" t="s">
        <v>907</v>
      </c>
      <c r="D167" s="303"/>
      <c r="E167" s="303"/>
      <c r="F167" s="303"/>
      <c r="G167" s="303"/>
      <c r="H167" s="70" t="s">
        <v>5</v>
      </c>
      <c r="I167" s="311" t="s">
        <v>921</v>
      </c>
      <c r="J167" s="311"/>
    </row>
    <row r="168" spans="1:10" x14ac:dyDescent="0.2">
      <c r="A168" s="61">
        <v>95</v>
      </c>
      <c r="B168" s="61" t="s">
        <v>1095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246.31484604920337</v>
      </c>
      <c r="J168" s="62"/>
    </row>
    <row r="169" spans="1:10" x14ac:dyDescent="0.2">
      <c r="A169" s="52">
        <v>96</v>
      </c>
      <c r="B169" s="52" t="s">
        <v>1096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2192.5054209851364</v>
      </c>
      <c r="J169" s="53"/>
    </row>
    <row r="170" spans="1:10" x14ac:dyDescent="0.2">
      <c r="A170" s="52">
        <v>97</v>
      </c>
      <c r="B170" s="52" t="s">
        <v>1097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3030.5341280599282</v>
      </c>
      <c r="J170" s="53"/>
    </row>
    <row r="171" spans="1:10" x14ac:dyDescent="0.2">
      <c r="A171" s="52">
        <v>98</v>
      </c>
      <c r="B171" s="52" t="s">
        <v>1098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12430.055599041461</v>
      </c>
      <c r="J171" s="53"/>
    </row>
    <row r="172" spans="1:10" x14ac:dyDescent="0.2">
      <c r="A172" s="52">
        <v>99</v>
      </c>
      <c r="B172" s="52" t="s">
        <v>1099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707.1583051452659</v>
      </c>
      <c r="J172" s="53"/>
    </row>
    <row r="173" spans="1:10" x14ac:dyDescent="0.2">
      <c r="A173" s="52">
        <v>100</v>
      </c>
      <c r="B173" s="52" t="s">
        <v>1100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19118.299581657855</v>
      </c>
      <c r="J173" s="53"/>
    </row>
    <row r="174" spans="1:10" x14ac:dyDescent="0.2">
      <c r="A174" s="52">
        <v>101</v>
      </c>
      <c r="B174" s="52" t="s">
        <v>1101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63.912942557880797</v>
      </c>
      <c r="J174" s="53"/>
    </row>
    <row r="175" spans="1:10" x14ac:dyDescent="0.2">
      <c r="A175" s="52">
        <v>102</v>
      </c>
      <c r="B175" s="52" t="s">
        <v>1102</v>
      </c>
      <c r="C175" s="53" t="str">
        <f>VLOOKUP($B175,Varios!$A$6:$H$117,2,FALSE)</f>
        <v>Documentación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38081.481783851144</v>
      </c>
      <c r="J175" s="53"/>
    </row>
    <row r="176" spans="1:10" x14ac:dyDescent="0.2">
      <c r="A176" s="52">
        <v>103</v>
      </c>
      <c r="B176" s="52" t="s">
        <v>1103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10707.974049905135</v>
      </c>
      <c r="J176" s="53"/>
    </row>
    <row r="177" spans="1:10" x14ac:dyDescent="0.2">
      <c r="A177" s="52">
        <v>104</v>
      </c>
      <c r="B177" s="52" t="s">
        <v>1104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35324.344128477045</v>
      </c>
      <c r="J177" s="53"/>
    </row>
    <row r="178" spans="1:10" x14ac:dyDescent="0.2">
      <c r="A178" s="64">
        <v>105</v>
      </c>
      <c r="B178" s="64" t="s">
        <v>1106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17540.161268414446</v>
      </c>
      <c r="J178" s="65"/>
    </row>
    <row r="181" spans="1:10" ht="18" customHeight="1" x14ac:dyDescent="0.2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 x14ac:dyDescent="0.2">
      <c r="A182" s="68" t="s">
        <v>905</v>
      </c>
      <c r="B182" s="69" t="s">
        <v>906</v>
      </c>
      <c r="C182" s="303" t="s">
        <v>907</v>
      </c>
      <c r="D182" s="303"/>
      <c r="E182" s="303"/>
      <c r="F182" s="303"/>
      <c r="G182" s="303"/>
      <c r="H182" s="70" t="s">
        <v>5</v>
      </c>
      <c r="I182" s="311" t="s">
        <v>921</v>
      </c>
      <c r="J182" s="311"/>
    </row>
    <row r="183" spans="1:10" x14ac:dyDescent="0.2">
      <c r="A183" s="61">
        <v>106</v>
      </c>
      <c r="B183" s="61" t="s">
        <v>1117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2792.8479923206241</v>
      </c>
      <c r="J183" s="62"/>
    </row>
    <row r="184" spans="1:10" x14ac:dyDescent="0.2">
      <c r="A184" s="52">
        <v>107</v>
      </c>
      <c r="B184" s="52" t="s">
        <v>1119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2432.2084254090692</v>
      </c>
      <c r="J184" s="53"/>
    </row>
    <row r="185" spans="1:10" x14ac:dyDescent="0.2">
      <c r="A185" s="64">
        <v>108</v>
      </c>
      <c r="B185" s="64" t="s">
        <v>1120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1134602.5467782805</v>
      </c>
      <c r="J185" s="65"/>
    </row>
    <row r="188" spans="1:10" ht="18" customHeight="1" x14ac:dyDescent="0.2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 x14ac:dyDescent="0.2">
      <c r="A189" s="68" t="s">
        <v>905</v>
      </c>
      <c r="B189" s="69" t="s">
        <v>906</v>
      </c>
      <c r="C189" s="303" t="s">
        <v>907</v>
      </c>
      <c r="D189" s="303"/>
      <c r="E189" s="303"/>
      <c r="F189" s="303"/>
      <c r="G189" s="303"/>
      <c r="H189" s="70" t="s">
        <v>5</v>
      </c>
      <c r="I189" s="311" t="s">
        <v>921</v>
      </c>
      <c r="J189" s="311"/>
    </row>
    <row r="190" spans="1:10" x14ac:dyDescent="0.2">
      <c r="A190" s="61">
        <v>109</v>
      </c>
      <c r="B190" s="61" t="s">
        <v>1124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4930.8530439036904</v>
      </c>
      <c r="J190" s="62"/>
    </row>
    <row r="191" spans="1:10" x14ac:dyDescent="0.2">
      <c r="A191" s="64">
        <v>110</v>
      </c>
      <c r="B191" s="64" t="s">
        <v>1126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3912.3656912519396</v>
      </c>
      <c r="J191" s="65"/>
    </row>
    <row r="194" spans="1:10" ht="18" customHeight="1" x14ac:dyDescent="0.2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 x14ac:dyDescent="0.2">
      <c r="A195" s="68" t="s">
        <v>905</v>
      </c>
      <c r="B195" s="69" t="s">
        <v>906</v>
      </c>
      <c r="C195" s="303" t="s">
        <v>907</v>
      </c>
      <c r="D195" s="303"/>
      <c r="E195" s="303"/>
      <c r="F195" s="303"/>
      <c r="G195" s="303"/>
      <c r="H195" s="70" t="s">
        <v>5</v>
      </c>
      <c r="I195" s="311" t="s">
        <v>921</v>
      </c>
      <c r="J195" s="311"/>
    </row>
    <row r="196" spans="1:10" x14ac:dyDescent="0.2">
      <c r="A196" s="74">
        <v>111</v>
      </c>
      <c r="B196" s="74" t="s">
        <v>1142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1917.4628121327075</v>
      </c>
      <c r="J196" s="75"/>
    </row>
    <row r="197" spans="1:10" x14ac:dyDescent="0.2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 x14ac:dyDescent="0.2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 x14ac:dyDescent="0.2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 x14ac:dyDescent="0.2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 x14ac:dyDescent="0.2">
      <c r="A201" s="68" t="s">
        <v>905</v>
      </c>
      <c r="B201" s="69" t="s">
        <v>906</v>
      </c>
      <c r="C201" s="303" t="s">
        <v>907</v>
      </c>
      <c r="D201" s="303"/>
      <c r="E201" s="303"/>
      <c r="F201" s="303"/>
      <c r="G201" s="303"/>
      <c r="H201" s="70" t="s">
        <v>5</v>
      </c>
      <c r="I201" s="311" t="s">
        <v>921</v>
      </c>
      <c r="J201" s="311"/>
    </row>
    <row r="202" spans="1:10" x14ac:dyDescent="0.2">
      <c r="A202" s="74">
        <v>112</v>
      </c>
      <c r="B202" s="74" t="s">
        <v>1128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1652659.5621033427</v>
      </c>
      <c r="J202" s="75"/>
    </row>
    <row r="204" spans="1:10" ht="15" customHeight="1" x14ac:dyDescent="0.2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 x14ac:dyDescent="0.2">
      <c r="A205" s="68" t="s">
        <v>905</v>
      </c>
      <c r="B205" s="69" t="s">
        <v>906</v>
      </c>
      <c r="C205" s="303" t="s">
        <v>907</v>
      </c>
      <c r="D205" s="303"/>
      <c r="E205" s="303"/>
      <c r="F205" s="303"/>
      <c r="G205" s="303"/>
      <c r="H205" s="70" t="s">
        <v>5</v>
      </c>
      <c r="I205" s="311" t="s">
        <v>921</v>
      </c>
      <c r="J205" s="311"/>
    </row>
    <row r="206" spans="1:10" x14ac:dyDescent="0.2">
      <c r="A206" s="74">
        <v>113</v>
      </c>
      <c r="B206" s="74" t="s">
        <v>1129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247494.57035931179</v>
      </c>
      <c r="J206" s="75"/>
    </row>
    <row r="208" spans="1:10" ht="15" customHeight="1" x14ac:dyDescent="0.2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 x14ac:dyDescent="0.2">
      <c r="A209" s="68" t="s">
        <v>905</v>
      </c>
      <c r="B209" s="69" t="s">
        <v>906</v>
      </c>
      <c r="C209" s="303" t="s">
        <v>907</v>
      </c>
      <c r="D209" s="303"/>
      <c r="E209" s="303"/>
      <c r="F209" s="303"/>
      <c r="G209" s="303"/>
      <c r="H209" s="70" t="s">
        <v>5</v>
      </c>
      <c r="I209" s="311" t="s">
        <v>921</v>
      </c>
      <c r="J209" s="311"/>
    </row>
    <row r="210" spans="1:10" x14ac:dyDescent="0.2">
      <c r="A210" s="74">
        <v>114</v>
      </c>
      <c r="B210" s="74" t="s">
        <v>1130</v>
      </c>
      <c r="C210" s="75" t="str">
        <f>VLOOKUP($B210,'Red Elect'!$A$8:$H$81,2,FALSE)</f>
        <v>Tendido baja tensión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186315.93740109418</v>
      </c>
      <c r="J210" s="75"/>
    </row>
    <row r="212" spans="1:10" ht="15" customHeight="1" x14ac:dyDescent="0.2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 x14ac:dyDescent="0.2">
      <c r="A213" s="68" t="s">
        <v>905</v>
      </c>
      <c r="B213" s="69" t="s">
        <v>906</v>
      </c>
      <c r="C213" s="303" t="s">
        <v>907</v>
      </c>
      <c r="D213" s="303"/>
      <c r="E213" s="303"/>
      <c r="F213" s="303"/>
      <c r="G213" s="303"/>
      <c r="H213" s="70" t="s">
        <v>5</v>
      </c>
      <c r="I213" s="311" t="s">
        <v>921</v>
      </c>
      <c r="J213" s="311"/>
    </row>
    <row r="214" spans="1:10" x14ac:dyDescent="0.2">
      <c r="A214" s="74">
        <v>115</v>
      </c>
      <c r="B214" s="74" t="s">
        <v>1131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474308.29108672112</v>
      </c>
      <c r="J214" s="75"/>
    </row>
    <row r="217" spans="1:10" ht="18" customHeight="1" x14ac:dyDescent="0.2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 x14ac:dyDescent="0.2">
      <c r="A218" s="68" t="s">
        <v>905</v>
      </c>
      <c r="B218" s="69" t="s">
        <v>906</v>
      </c>
      <c r="C218" s="303" t="s">
        <v>907</v>
      </c>
      <c r="D218" s="303"/>
      <c r="E218" s="303"/>
      <c r="F218" s="303"/>
      <c r="G218" s="303"/>
      <c r="H218" s="70" t="s">
        <v>5</v>
      </c>
      <c r="I218" s="311" t="s">
        <v>921</v>
      </c>
      <c r="J218" s="311"/>
    </row>
    <row r="219" spans="1:10" x14ac:dyDescent="0.2">
      <c r="A219" s="61">
        <v>116</v>
      </c>
      <c r="B219" s="61" t="s">
        <v>1145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1767.0354219158489</v>
      </c>
      <c r="J219" s="62"/>
    </row>
    <row r="220" spans="1:10" x14ac:dyDescent="0.2">
      <c r="A220" s="52">
        <v>117</v>
      </c>
      <c r="B220" s="52" t="s">
        <v>1146</v>
      </c>
      <c r="C220" s="53" t="str">
        <f>VLOOKUP($B220,'Red Vial'!$A$6:$H$61,2,FALSE)</f>
        <v>Pavimento articulado c/sub-base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1645.7945655157278</v>
      </c>
      <c r="J220" s="53"/>
    </row>
    <row r="221" spans="1:10" x14ac:dyDescent="0.2">
      <c r="A221" s="52">
        <v>118</v>
      </c>
      <c r="B221" s="52" t="s">
        <v>1147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2394.9260904053885</v>
      </c>
      <c r="J221" s="53"/>
    </row>
    <row r="222" spans="1:10" x14ac:dyDescent="0.2">
      <c r="A222" s="64">
        <v>119</v>
      </c>
      <c r="B222" s="64" t="s">
        <v>1148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432.15170615405725</v>
      </c>
      <c r="J222" s="65"/>
    </row>
    <row r="225" spans="1:10" ht="18" customHeight="1" x14ac:dyDescent="0.2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 x14ac:dyDescent="0.2">
      <c r="A226" s="302" t="s">
        <v>906</v>
      </c>
      <c r="B226" s="302"/>
      <c r="C226" s="303" t="s">
        <v>907</v>
      </c>
      <c r="D226" s="303"/>
      <c r="E226" s="303"/>
      <c r="F226" s="303"/>
      <c r="G226" s="303"/>
      <c r="H226" s="70" t="s">
        <v>5</v>
      </c>
      <c r="I226" s="311" t="s">
        <v>921</v>
      </c>
      <c r="J226" s="311"/>
    </row>
    <row r="227" spans="1:10" x14ac:dyDescent="0.2">
      <c r="A227" s="300" t="s">
        <v>43</v>
      </c>
      <c r="B227" s="300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77.287499999999994</v>
      </c>
      <c r="J227" s="75"/>
    </row>
    <row r="228" spans="1:10" ht="18" customHeight="1" x14ac:dyDescent="0.2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 x14ac:dyDescent="0.25">
      <c r="A231" s="109"/>
      <c r="B231" s="109"/>
      <c r="C231" s="60" t="s">
        <v>1162</v>
      </c>
      <c r="D231" s="60" t="s">
        <v>1163</v>
      </c>
      <c r="E231" s="110"/>
      <c r="F231" s="60" t="s">
        <v>1162</v>
      </c>
      <c r="G231" s="60" t="s">
        <v>1163</v>
      </c>
      <c r="H231" s="109"/>
      <c r="I231" s="111"/>
    </row>
    <row r="232" spans="1:10" x14ac:dyDescent="0.2">
      <c r="C232" s="52">
        <v>10</v>
      </c>
      <c r="D232" s="107">
        <f>VLOOKUP($C232,Flete!$O$6:$AA$47,13,FALSE)</f>
        <v>51.963161551089776</v>
      </c>
      <c r="F232" s="52">
        <v>180</v>
      </c>
      <c r="G232" s="107">
        <f>VLOOKUP($F232,Flete!$O$6:$AA$47,13,FALSE)</f>
        <v>10.01238898253766</v>
      </c>
    </row>
    <row r="233" spans="1:10" x14ac:dyDescent="0.2">
      <c r="C233" s="52">
        <v>15</v>
      </c>
      <c r="D233" s="107">
        <f>VLOOKUP($C233,Flete!$O$6:$AA$47,13,FALSE)</f>
        <v>39.408048270972976</v>
      </c>
      <c r="F233" s="52">
        <v>190</v>
      </c>
      <c r="G233" s="107">
        <f>VLOOKUP($F233,Flete!$O$6:$AA$47,13,FALSE)</f>
        <v>9.9009333704605336</v>
      </c>
    </row>
    <row r="234" spans="1:10" x14ac:dyDescent="0.2">
      <c r="C234" s="52">
        <v>20</v>
      </c>
      <c r="D234" s="107">
        <f>VLOOKUP($C234,Flete!$O$6:$AA$47,13,FALSE)</f>
        <v>33.130491630914577</v>
      </c>
      <c r="F234" s="52">
        <v>200</v>
      </c>
      <c r="G234" s="107">
        <f>VLOOKUP($F234,Flete!$O$6:$AA$47,13,FALSE)</f>
        <v>9.8006233195911197</v>
      </c>
    </row>
    <row r="235" spans="1:10" x14ac:dyDescent="0.2">
      <c r="C235" s="52">
        <v>25</v>
      </c>
      <c r="D235" s="107">
        <f>VLOOKUP($C235,Flete!$O$6:$AA$47,13,FALSE)</f>
        <v>29.363957646879541</v>
      </c>
      <c r="F235" s="52">
        <v>210</v>
      </c>
      <c r="G235" s="107">
        <f>VLOOKUP($F235,Flete!$O$6:$AA$47,13,FALSE)</f>
        <v>9.7098666068997463</v>
      </c>
    </row>
    <row r="236" spans="1:10" x14ac:dyDescent="0.2">
      <c r="C236" s="52">
        <v>30</v>
      </c>
      <c r="D236" s="107">
        <f>VLOOKUP($C236,Flete!$O$6:$AA$47,13,FALSE)</f>
        <v>26.852934990856181</v>
      </c>
      <c r="F236" s="52">
        <v>220</v>
      </c>
      <c r="G236" s="107">
        <f>VLOOKUP($F236,Flete!$O$6:$AA$47,13,FALSE)</f>
        <v>9.6273605044530441</v>
      </c>
    </row>
    <row r="237" spans="1:10" x14ac:dyDescent="0.2">
      <c r="C237" s="52">
        <v>35</v>
      </c>
      <c r="D237" s="107">
        <f>VLOOKUP($C237,Flete!$O$6:$AA$47,13,FALSE)</f>
        <v>25.059347379410923</v>
      </c>
      <c r="F237" s="52">
        <v>230</v>
      </c>
      <c r="G237" s="107">
        <f>VLOOKUP($F237,Flete!$O$6:$AA$47,13,FALSE)</f>
        <v>9.5520288456973574</v>
      </c>
    </row>
    <row r="238" spans="1:10" x14ac:dyDescent="0.2">
      <c r="C238" s="52">
        <v>40</v>
      </c>
      <c r="D238" s="107">
        <f>VLOOKUP($C238,Flete!$O$6:$AA$47,13,FALSE)</f>
        <v>23.714156670826977</v>
      </c>
      <c r="F238" s="52">
        <v>240</v>
      </c>
      <c r="G238" s="107">
        <f>VLOOKUP($F238,Flete!$O$6:$AA$47,13,FALSE)</f>
        <v>9.4829748251713113</v>
      </c>
    </row>
    <row r="239" spans="1:10" x14ac:dyDescent="0.2">
      <c r="C239" s="52">
        <v>45</v>
      </c>
      <c r="D239" s="107">
        <f>VLOOKUP($C239,Flete!$O$6:$AA$47,13,FALSE)</f>
        <v>22.667897230817243</v>
      </c>
      <c r="F239" s="52">
        <v>250</v>
      </c>
      <c r="G239" s="107">
        <f>VLOOKUP($F239,Flete!$O$6:$AA$47,13,FALSE)</f>
        <v>9.41944512628735</v>
      </c>
    </row>
    <row r="240" spans="1:10" x14ac:dyDescent="0.2">
      <c r="C240" s="52">
        <v>50</v>
      </c>
      <c r="D240" s="107">
        <f>VLOOKUP($C240,Flete!$O$6:$AA$47,13,FALSE)</f>
        <v>21.830889678809459</v>
      </c>
      <c r="F240" s="52">
        <v>260</v>
      </c>
      <c r="G240" s="107">
        <f>VLOOKUP($F240,Flete!$O$6:$AA$47,13,FALSE)</f>
        <v>9.3608023273175416</v>
      </c>
    </row>
    <row r="241" spans="3:7" x14ac:dyDescent="0.2">
      <c r="C241" s="52">
        <v>60</v>
      </c>
      <c r="D241" s="107">
        <f>VLOOKUP($C241,Flete!$O$6:$AA$47,13,FALSE)</f>
        <v>14.700747099620184</v>
      </c>
      <c r="F241" s="52">
        <v>280</v>
      </c>
      <c r="G241" s="107">
        <f>VLOOKUP($F241,Flete!$O$6:$AA$47,13,FALSE)</f>
        <v>9.256083043442878</v>
      </c>
    </row>
    <row r="242" spans="3:7" x14ac:dyDescent="0.2">
      <c r="C242" s="52">
        <v>70</v>
      </c>
      <c r="D242" s="107">
        <f>VLOOKUP($C242,Flete!$O$6:$AA$47,13,FALSE)</f>
        <v>13.7527295389429</v>
      </c>
      <c r="F242" s="52">
        <v>300</v>
      </c>
      <c r="G242" s="107">
        <f>VLOOKUP($F242,Flete!$O$6:$AA$47,13,FALSE)</f>
        <v>9.1653263307515065</v>
      </c>
    </row>
    <row r="243" spans="3:7" x14ac:dyDescent="0.2">
      <c r="C243" s="52">
        <v>80</v>
      </c>
      <c r="D243" s="107">
        <f>VLOOKUP($C243,Flete!$O$6:$AA$47,13,FALSE)</f>
        <v>13.041716368434933</v>
      </c>
      <c r="F243" s="52">
        <v>320</v>
      </c>
      <c r="G243" s="107">
        <f>VLOOKUP($F243,Flete!$O$6:$AA$47,13,FALSE)</f>
        <v>9.0859142071465548</v>
      </c>
    </row>
    <row r="244" spans="3:7" x14ac:dyDescent="0.2">
      <c r="C244" s="52">
        <v>90</v>
      </c>
      <c r="D244" s="107">
        <f>VLOOKUP($C244,Flete!$O$6:$AA$47,13,FALSE)</f>
        <v>12.488706124706518</v>
      </c>
      <c r="F244" s="52">
        <v>340</v>
      </c>
      <c r="G244" s="107">
        <f>VLOOKUP($F244,Flete!$O$6:$AA$47,13,FALSE)</f>
        <v>9.0158446863186548</v>
      </c>
    </row>
    <row r="245" spans="3:7" x14ac:dyDescent="0.2">
      <c r="C245" s="52">
        <v>100</v>
      </c>
      <c r="D245" s="107">
        <f>VLOOKUP($C245,Flete!$O$6:$AA$47,13,FALSE)</f>
        <v>12.046297929723783</v>
      </c>
      <c r="F245" s="52">
        <v>360</v>
      </c>
      <c r="G245" s="107">
        <f>VLOOKUP($F245,Flete!$O$6:$AA$47,13,FALSE)</f>
        <v>8.9535606678049682</v>
      </c>
    </row>
    <row r="246" spans="3:7" x14ac:dyDescent="0.2">
      <c r="C246" s="52">
        <v>110</v>
      </c>
      <c r="D246" s="107">
        <f>VLOOKUP($C246,Flete!$O$6:$AA$47,13,FALSE)</f>
        <v>11.684327588374277</v>
      </c>
      <c r="F246" s="52">
        <v>380</v>
      </c>
      <c r="G246" s="107">
        <f>VLOOKUP($F246,Flete!$O$6:$AA$47,13,FALSE)</f>
        <v>8.8978328617664033</v>
      </c>
    </row>
    <row r="247" spans="3:7" x14ac:dyDescent="0.2">
      <c r="C247" s="52">
        <v>120</v>
      </c>
      <c r="D247" s="107">
        <f>VLOOKUP($C247,Flete!$O$6:$AA$47,13,FALSE)</f>
        <v>11.382685637249686</v>
      </c>
      <c r="F247" s="52">
        <v>400</v>
      </c>
      <c r="G247" s="107">
        <f>VLOOKUP($F247,Flete!$O$6:$AA$47,13,FALSE)</f>
        <v>8.8476778363316964</v>
      </c>
    </row>
    <row r="248" spans="3:7" x14ac:dyDescent="0.2">
      <c r="C248" s="52">
        <v>130</v>
      </c>
      <c r="D248" s="107">
        <f>VLOOKUP($C248,Flete!$O$6:$AA$47,13,FALSE)</f>
        <v>11.127450140144264</v>
      </c>
      <c r="F248" s="52">
        <v>420</v>
      </c>
      <c r="G248" s="107">
        <f>VLOOKUP($F248,Flete!$O$6:$AA$47,13,FALSE)</f>
        <v>8.8022994799860115</v>
      </c>
    </row>
    <row r="249" spans="3:7" x14ac:dyDescent="0.2">
      <c r="C249" s="52">
        <v>140</v>
      </c>
      <c r="D249" s="107">
        <f>VLOOKUP($C249,Flete!$O$6:$AA$47,13,FALSE)</f>
        <v>10.90867685691104</v>
      </c>
      <c r="F249" s="52">
        <v>440</v>
      </c>
      <c r="G249" s="107">
        <f>VLOOKUP($F249,Flete!$O$6:$AA$47,13,FALSE)</f>
        <v>8.7610464287626595</v>
      </c>
    </row>
    <row r="250" spans="3:7" x14ac:dyDescent="0.2">
      <c r="C250" s="52">
        <v>150</v>
      </c>
      <c r="D250" s="107">
        <f>VLOOKUP($C250,Flete!$O$6:$AA$47,13,FALSE)</f>
        <v>10.435920308430735</v>
      </c>
      <c r="F250" s="52">
        <v>460</v>
      </c>
      <c r="G250" s="107">
        <f>VLOOKUP($F250,Flete!$O$6:$AA$47,13,FALSE)</f>
        <v>8.7233805993848161</v>
      </c>
    </row>
    <row r="251" spans="3:7" x14ac:dyDescent="0.2">
      <c r="C251" s="52">
        <v>160</v>
      </c>
      <c r="D251" s="107">
        <f>VLOOKUP($C251,Flete!$O$6:$AA$47,13,FALSE)</f>
        <v>10.277096061220833</v>
      </c>
      <c r="F251" s="52">
        <v>480</v>
      </c>
      <c r="G251" s="107">
        <f>VLOOKUP($F251,Flete!$O$6:$AA$47,13,FALSE)</f>
        <v>8.6888535891217931</v>
      </c>
    </row>
    <row r="252" spans="3:7" x14ac:dyDescent="0.2">
      <c r="C252" s="64">
        <v>170</v>
      </c>
      <c r="D252" s="108">
        <f>VLOOKUP($C252,Flete!$O$6:$AA$47,13,FALSE)</f>
        <v>10.136957019565035</v>
      </c>
      <c r="F252" s="64">
        <v>500</v>
      </c>
      <c r="G252" s="108">
        <f>VLOOKUP($F252,Flete!$O$6:$AA$47,13,FALSE)</f>
        <v>8.6570887396798142</v>
      </c>
    </row>
  </sheetData>
  <mergeCells count="61">
    <mergeCell ref="A227:B227"/>
    <mergeCell ref="C213:G213"/>
    <mergeCell ref="C218:G218"/>
    <mergeCell ref="C226:G226"/>
    <mergeCell ref="I226:J226"/>
    <mergeCell ref="A226:B226"/>
    <mergeCell ref="I218:J218"/>
    <mergeCell ref="C189:G189"/>
    <mergeCell ref="C195:G195"/>
    <mergeCell ref="C201:G201"/>
    <mergeCell ref="C205:G205"/>
    <mergeCell ref="C209:G209"/>
    <mergeCell ref="C144:G144"/>
    <mergeCell ref="C151:G151"/>
    <mergeCell ref="C162:G162"/>
    <mergeCell ref="C167:G167"/>
    <mergeCell ref="C182:G182"/>
    <mergeCell ref="C57:G57"/>
    <mergeCell ref="C65:G65"/>
    <mergeCell ref="C78:G78"/>
    <mergeCell ref="C90:G90"/>
    <mergeCell ref="C100:G100"/>
    <mergeCell ref="C106:G106"/>
    <mergeCell ref="C116:G116"/>
    <mergeCell ref="C123:G123"/>
    <mergeCell ref="C128:G128"/>
    <mergeCell ref="C137:G137"/>
    <mergeCell ref="I189:J189"/>
    <mergeCell ref="I201:J201"/>
    <mergeCell ref="I205:J205"/>
    <mergeCell ref="I209:J209"/>
    <mergeCell ref="I213:J213"/>
    <mergeCell ref="I195:J195"/>
    <mergeCell ref="I144:J144"/>
    <mergeCell ref="I151:J151"/>
    <mergeCell ref="I162:J162"/>
    <mergeCell ref="I167:J167"/>
    <mergeCell ref="I182:J182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50"/>
  <sheetViews>
    <sheetView showGridLines="0" showZeros="0" showOutlineSymbols="0" topLeftCell="A2" workbookViewId="0">
      <selection activeCell="A3" sqref="A3:Q3"/>
    </sheetView>
  </sheetViews>
  <sheetFormatPr baseColWidth="10" defaultColWidth="8.42578125" defaultRowHeight="12.95" customHeight="1" x14ac:dyDescent="0.2"/>
  <cols>
    <col min="1" max="1" width="7.85546875" style="171" customWidth="1"/>
    <col min="2" max="2" width="30.5703125" style="171" customWidth="1"/>
    <col min="3" max="3" width="13.28515625" style="171" customWidth="1"/>
    <col min="4" max="4" width="12.140625" style="171" customWidth="1"/>
    <col min="5" max="5" width="9.42578125" style="171" customWidth="1"/>
    <col min="6" max="6" width="14.42578125" style="171" bestFit="1" customWidth="1"/>
    <col min="7" max="7" width="8.28515625" style="171" customWidth="1"/>
    <col min="8" max="8" width="14.42578125" style="171" bestFit="1" customWidth="1"/>
    <col min="9" max="9" width="7" style="171" customWidth="1"/>
    <col min="10" max="10" width="9" style="171" bestFit="1" customWidth="1"/>
    <col min="11" max="11" width="13.5703125" style="171" bestFit="1" customWidth="1"/>
    <col min="12" max="12" width="8.42578125" style="171" customWidth="1"/>
    <col min="13" max="13" width="9.5703125" style="171" customWidth="1"/>
    <col min="14" max="14" width="7.42578125" style="171" customWidth="1"/>
    <col min="15" max="15" width="8.7109375" style="171" bestFit="1" customWidth="1"/>
    <col min="16" max="16" width="8.42578125" style="171" customWidth="1"/>
    <col min="17" max="17" width="10.140625" style="171" customWidth="1"/>
    <col min="18" max="21" width="8.42578125" style="171" customWidth="1"/>
    <col min="22" max="22" width="37.7109375" style="171" hidden="1" customWidth="1"/>
    <col min="23" max="23" width="8.42578125" style="171" hidden="1" customWidth="1"/>
    <col min="24" max="16384" width="8.42578125" style="171"/>
  </cols>
  <sheetData>
    <row r="1" spans="1:23" ht="20.45" hidden="1" customHeight="1" x14ac:dyDescent="0.2">
      <c r="A1" s="323" t="s">
        <v>1843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3" s="224" customFormat="1" ht="49.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23" ht="22.15" customHeight="1" x14ac:dyDescent="0.2">
      <c r="A3" s="322" t="s">
        <v>1842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23" ht="17.45" customHeight="1" thickBot="1" x14ac:dyDescent="0.25">
      <c r="B4" s="220"/>
      <c r="C4" s="220"/>
      <c r="D4" s="220"/>
      <c r="E4" s="220"/>
      <c r="F4" s="220"/>
      <c r="G4" s="220"/>
      <c r="H4" s="220"/>
      <c r="I4" s="220"/>
      <c r="J4" s="220"/>
      <c r="K4" s="219"/>
      <c r="L4" s="282" t="str">
        <f>'PT ORGANISMOS'!A2</f>
        <v>Precios de AGOSTO 2020</v>
      </c>
      <c r="M4" s="282"/>
      <c r="N4" s="282"/>
    </row>
    <row r="5" spans="1:23" ht="12.95" customHeight="1" thickBot="1" x14ac:dyDescent="0.25">
      <c r="A5" s="319" t="s">
        <v>1841</v>
      </c>
      <c r="B5" s="316" t="s">
        <v>1840</v>
      </c>
      <c r="C5" s="316" t="s">
        <v>1839</v>
      </c>
      <c r="D5" s="316" t="s">
        <v>1822</v>
      </c>
      <c r="E5" s="316" t="s">
        <v>1838</v>
      </c>
      <c r="F5" s="316" t="s">
        <v>1837</v>
      </c>
      <c r="G5" s="316" t="s">
        <v>1836</v>
      </c>
      <c r="H5" s="326" t="s">
        <v>1835</v>
      </c>
      <c r="I5" s="327"/>
      <c r="J5" s="326" t="s">
        <v>1834</v>
      </c>
      <c r="K5" s="327"/>
      <c r="L5" s="328" t="s">
        <v>1833</v>
      </c>
      <c r="M5" s="329"/>
      <c r="N5" s="329"/>
      <c r="O5" s="329"/>
      <c r="P5" s="330"/>
      <c r="Q5" s="324" t="s">
        <v>1832</v>
      </c>
      <c r="V5" s="218" t="s">
        <v>1831</v>
      </c>
    </row>
    <row r="6" spans="1:23" ht="29.45" customHeight="1" x14ac:dyDescent="0.2">
      <c r="A6" s="320"/>
      <c r="B6" s="317"/>
      <c r="C6" s="331"/>
      <c r="D6" s="331"/>
      <c r="E6" s="331"/>
      <c r="F6" s="331"/>
      <c r="G6" s="331"/>
      <c r="H6" s="217" t="s">
        <v>1830</v>
      </c>
      <c r="I6" s="217" t="s">
        <v>178</v>
      </c>
      <c r="J6" s="217" t="s">
        <v>1829</v>
      </c>
      <c r="K6" s="217" t="s">
        <v>1828</v>
      </c>
      <c r="L6" s="217" t="s">
        <v>1827</v>
      </c>
      <c r="M6" s="216" t="s">
        <v>1826</v>
      </c>
      <c r="N6" s="216" t="s">
        <v>1825</v>
      </c>
      <c r="O6" s="216" t="s">
        <v>1824</v>
      </c>
      <c r="P6" s="216" t="s">
        <v>183</v>
      </c>
      <c r="Q6" s="325"/>
      <c r="V6" s="314" t="s">
        <v>1823</v>
      </c>
      <c r="W6" s="215" t="s">
        <v>1822</v>
      </c>
    </row>
    <row r="7" spans="1:23" ht="15.6" customHeight="1" thickBot="1" x14ac:dyDescent="0.25">
      <c r="A7" s="321"/>
      <c r="B7" s="318"/>
      <c r="C7" s="214" t="s">
        <v>42</v>
      </c>
      <c r="D7" s="214" t="s">
        <v>1821</v>
      </c>
      <c r="E7" s="214" t="s">
        <v>1820</v>
      </c>
      <c r="F7" s="214" t="s">
        <v>42</v>
      </c>
      <c r="G7" s="214" t="s">
        <v>33</v>
      </c>
      <c r="H7" s="214" t="s">
        <v>52</v>
      </c>
      <c r="I7" s="214" t="s">
        <v>52</v>
      </c>
      <c r="J7" s="214" t="s">
        <v>1819</v>
      </c>
      <c r="K7" s="214" t="s">
        <v>1819</v>
      </c>
      <c r="L7" s="214" t="s">
        <v>1819</v>
      </c>
      <c r="M7" s="214" t="s">
        <v>1819</v>
      </c>
      <c r="N7" s="214" t="s">
        <v>1819</v>
      </c>
      <c r="O7" s="214" t="s">
        <v>1819</v>
      </c>
      <c r="P7" s="214" t="s">
        <v>1819</v>
      </c>
      <c r="Q7" s="213" t="s">
        <v>1819</v>
      </c>
      <c r="V7" s="315"/>
      <c r="W7" s="212" t="s">
        <v>52</v>
      </c>
    </row>
    <row r="8" spans="1:23" ht="16.350000000000001" customHeight="1" thickTop="1" x14ac:dyDescent="0.2">
      <c r="A8" s="211" t="s">
        <v>77</v>
      </c>
      <c r="B8" s="210" t="s">
        <v>76</v>
      </c>
      <c r="C8" s="221">
        <f>VLOOKUP(A8,IN_08_20!$B$8:$E$635,4,FALSE)</f>
        <v>18447663.359097142</v>
      </c>
      <c r="D8" s="209">
        <v>10000</v>
      </c>
      <c r="E8" s="208">
        <v>87</v>
      </c>
      <c r="F8" s="208">
        <f>+$D$31</f>
        <v>55.258781027549283</v>
      </c>
      <c r="G8" s="207">
        <v>0.122</v>
      </c>
      <c r="H8" s="206">
        <f>VLOOKUP(A22,A22:D29,4,FALSE)</f>
        <v>438.41199787878782</v>
      </c>
      <c r="I8" s="206">
        <f>VLOOKUP(A25,A22:D29,4)</f>
        <v>326.49833387878783</v>
      </c>
      <c r="J8" s="205">
        <f t="shared" ref="J8:J19" si="0">(C8*0.5)/D8</f>
        <v>922.38316795485707</v>
      </c>
      <c r="K8" s="204">
        <f t="shared" ref="K8:K19" si="1">C8*G8*(((D8/2000)+1)/(2*D8/2000))/2000</f>
        <v>675.18447894295525</v>
      </c>
      <c r="L8" s="204">
        <f t="shared" ref="L8:L19" si="2">ROUND(0.02*C8,2)/2000</f>
        <v>184.47663500000002</v>
      </c>
      <c r="M8" s="203">
        <f t="shared" ref="M8:M19" si="3">+E8*F8*0.15</f>
        <v>721.12709240951801</v>
      </c>
      <c r="N8" s="203">
        <f t="shared" ref="N8:N19" si="4">0.3*M8</f>
        <v>216.3381277228554</v>
      </c>
      <c r="O8" s="203">
        <f t="shared" ref="O8:O19" si="5">0.6*J8</f>
        <v>553.42990077291427</v>
      </c>
      <c r="P8" s="203">
        <f t="shared" ref="P8:P19" si="6">H8+I8</f>
        <v>764.9103317575757</v>
      </c>
      <c r="Q8" s="202">
        <f t="shared" ref="Q8:Q19" si="7">SUM(J8:P8)</f>
        <v>4037.8497345606756</v>
      </c>
      <c r="R8" s="194" t="s">
        <v>1818</v>
      </c>
      <c r="V8" s="201" t="s">
        <v>1817</v>
      </c>
      <c r="W8" s="200">
        <v>10000</v>
      </c>
    </row>
    <row r="9" spans="1:23" ht="16.350000000000001" customHeight="1" x14ac:dyDescent="0.2">
      <c r="A9" s="193" t="s">
        <v>96</v>
      </c>
      <c r="B9" s="192" t="s">
        <v>97</v>
      </c>
      <c r="C9" s="221">
        <f>VLOOKUP(A9,IN_08_20!$B$8:$E$635,4,FALSE)</f>
        <v>24458107.992281146</v>
      </c>
      <c r="D9" s="191">
        <v>10000</v>
      </c>
      <c r="E9" s="190">
        <v>180</v>
      </c>
      <c r="F9" s="190">
        <f>+$D$31</f>
        <v>55.258781027549283</v>
      </c>
      <c r="G9" s="189">
        <v>0.122</v>
      </c>
      <c r="H9" s="188">
        <f>VLOOKUP(A22,A22:D29,4,FALSE)</f>
        <v>438.41199787878782</v>
      </c>
      <c r="I9" s="188">
        <f>VLOOKUP(A25,A22:D29,4)</f>
        <v>326.49833387878783</v>
      </c>
      <c r="J9" s="186">
        <f t="shared" si="0"/>
        <v>1222.9053996140574</v>
      </c>
      <c r="K9" s="185">
        <f t="shared" si="1"/>
        <v>895.16675251748984</v>
      </c>
      <c r="L9" s="185">
        <f t="shared" si="2"/>
        <v>244.58107999999999</v>
      </c>
      <c r="M9" s="184">
        <f t="shared" si="3"/>
        <v>1491.9870877438304</v>
      </c>
      <c r="N9" s="184">
        <f t="shared" si="4"/>
        <v>447.59612632314912</v>
      </c>
      <c r="O9" s="184">
        <f t="shared" si="5"/>
        <v>733.74323976843436</v>
      </c>
      <c r="P9" s="184">
        <f t="shared" si="6"/>
        <v>764.9103317575757</v>
      </c>
      <c r="Q9" s="183">
        <f t="shared" si="7"/>
        <v>5800.8900177245368</v>
      </c>
      <c r="R9" s="194" t="s">
        <v>1816</v>
      </c>
      <c r="V9" s="175" t="s">
        <v>1815</v>
      </c>
      <c r="W9" s="174">
        <v>12000</v>
      </c>
    </row>
    <row r="10" spans="1:23" ht="16.350000000000001" customHeight="1" x14ac:dyDescent="0.2">
      <c r="A10" s="193" t="s">
        <v>154</v>
      </c>
      <c r="B10" s="192" t="s">
        <v>153</v>
      </c>
      <c r="C10" s="221">
        <f>VLOOKUP(A10,IN_08_20!$B$8:$E$635,4,FALSE)</f>
        <v>14793156.962900242</v>
      </c>
      <c r="D10" s="191">
        <v>10000</v>
      </c>
      <c r="E10" s="190">
        <v>140</v>
      </c>
      <c r="F10" s="190">
        <f t="shared" ref="F10:F19" si="8">+$D$31</f>
        <v>55.258781027549283</v>
      </c>
      <c r="G10" s="189">
        <v>0.122</v>
      </c>
      <c r="H10" s="188">
        <f>VLOOKUP(A22,A22:D29,4,FALSE)</f>
        <v>438.41199787878782</v>
      </c>
      <c r="I10" s="188">
        <f>VLOOKUP(A25,A22:D29,4)</f>
        <v>326.49833387878783</v>
      </c>
      <c r="J10" s="186">
        <f t="shared" si="0"/>
        <v>739.65784814501205</v>
      </c>
      <c r="K10" s="185">
        <f t="shared" si="1"/>
        <v>541.42954484214874</v>
      </c>
      <c r="L10" s="185">
        <f t="shared" si="2"/>
        <v>147.93156999999999</v>
      </c>
      <c r="M10" s="184">
        <f t="shared" si="3"/>
        <v>1160.4344015785348</v>
      </c>
      <c r="N10" s="184">
        <f t="shared" si="4"/>
        <v>348.1303204735604</v>
      </c>
      <c r="O10" s="184">
        <f t="shared" si="5"/>
        <v>443.79470888700723</v>
      </c>
      <c r="P10" s="184">
        <f t="shared" si="6"/>
        <v>764.9103317575757</v>
      </c>
      <c r="Q10" s="183">
        <f t="shared" si="7"/>
        <v>4146.2887256838394</v>
      </c>
      <c r="R10" s="194" t="s">
        <v>1814</v>
      </c>
      <c r="V10" s="175" t="s">
        <v>1813</v>
      </c>
      <c r="W10" s="174">
        <v>16000</v>
      </c>
    </row>
    <row r="11" spans="1:23" ht="16.350000000000001" customHeight="1" x14ac:dyDescent="0.2">
      <c r="A11" s="193" t="s">
        <v>90</v>
      </c>
      <c r="B11" s="192" t="s">
        <v>89</v>
      </c>
      <c r="C11" s="221">
        <f>VLOOKUP(A11,IN_08_20!$B$8:$E$635,4,FALSE)</f>
        <v>24364686.169370219</v>
      </c>
      <c r="D11" s="191">
        <v>10000</v>
      </c>
      <c r="E11" s="190">
        <v>140</v>
      </c>
      <c r="F11" s="190">
        <f t="shared" si="8"/>
        <v>55.258781027549283</v>
      </c>
      <c r="G11" s="189">
        <v>0.122</v>
      </c>
      <c r="H11" s="188">
        <f>VLOOKUP(A22,A22:D29,4,FALSE)</f>
        <v>438.41199787878782</v>
      </c>
      <c r="I11" s="188"/>
      <c r="J11" s="186">
        <f t="shared" si="0"/>
        <v>1218.234308468511</v>
      </c>
      <c r="K11" s="185">
        <f t="shared" si="1"/>
        <v>891.74751379894997</v>
      </c>
      <c r="L11" s="185">
        <f t="shared" si="2"/>
        <v>243.64685999999998</v>
      </c>
      <c r="M11" s="184">
        <f t="shared" si="3"/>
        <v>1160.4344015785348</v>
      </c>
      <c r="N11" s="184">
        <f t="shared" si="4"/>
        <v>348.1303204735604</v>
      </c>
      <c r="O11" s="184">
        <f t="shared" si="5"/>
        <v>730.94058508110663</v>
      </c>
      <c r="P11" s="184">
        <f t="shared" si="6"/>
        <v>438.41199787878782</v>
      </c>
      <c r="Q11" s="183">
        <f t="shared" si="7"/>
        <v>5031.5459872794499</v>
      </c>
      <c r="R11" s="194" t="s">
        <v>1812</v>
      </c>
      <c r="V11" s="175" t="s">
        <v>1811</v>
      </c>
      <c r="W11" s="174">
        <v>10000</v>
      </c>
    </row>
    <row r="12" spans="1:23" ht="16.350000000000001" customHeight="1" x14ac:dyDescent="0.2">
      <c r="A12" s="193" t="s">
        <v>70</v>
      </c>
      <c r="B12" s="192" t="s">
        <v>69</v>
      </c>
      <c r="C12" s="221">
        <f>VLOOKUP(A12,IN_08_20!$B$8:$E$635,4,FALSE)</f>
        <v>10318229.419805614</v>
      </c>
      <c r="D12" s="191">
        <v>10000</v>
      </c>
      <c r="E12" s="190">
        <v>70</v>
      </c>
      <c r="F12" s="190">
        <f t="shared" si="8"/>
        <v>55.258781027549283</v>
      </c>
      <c r="G12" s="189">
        <v>0.122</v>
      </c>
      <c r="H12" s="188">
        <f>VLOOKUP(A22,A22:D29,4,FALSE)</f>
        <v>438.41199787878782</v>
      </c>
      <c r="I12" s="188"/>
      <c r="J12" s="186">
        <f t="shared" si="0"/>
        <v>515.91147099028069</v>
      </c>
      <c r="K12" s="185">
        <f t="shared" si="1"/>
        <v>377.64719676488545</v>
      </c>
      <c r="L12" s="185">
        <f t="shared" si="2"/>
        <v>103.182295</v>
      </c>
      <c r="M12" s="184">
        <f t="shared" si="3"/>
        <v>580.21720078926739</v>
      </c>
      <c r="N12" s="184">
        <f t="shared" si="4"/>
        <v>174.0651602367802</v>
      </c>
      <c r="O12" s="184">
        <f t="shared" si="5"/>
        <v>309.54688259416838</v>
      </c>
      <c r="P12" s="184">
        <f t="shared" si="6"/>
        <v>438.41199787878782</v>
      </c>
      <c r="Q12" s="183">
        <f t="shared" si="7"/>
        <v>2498.98220425417</v>
      </c>
      <c r="R12" s="194" t="s">
        <v>1810</v>
      </c>
      <c r="V12" s="175" t="s">
        <v>1809</v>
      </c>
      <c r="W12" s="174">
        <v>12000</v>
      </c>
    </row>
    <row r="13" spans="1:23" ht="16.350000000000001" customHeight="1" x14ac:dyDescent="0.2">
      <c r="A13" s="193" t="s">
        <v>67</v>
      </c>
      <c r="B13" s="192" t="s">
        <v>66</v>
      </c>
      <c r="C13" s="221">
        <f>VLOOKUP(A13,IN_08_20!$B$8:$E$635,4,FALSE)</f>
        <v>24435387.406363849</v>
      </c>
      <c r="D13" s="191">
        <v>10000</v>
      </c>
      <c r="E13" s="190">
        <v>120</v>
      </c>
      <c r="F13" s="190">
        <f t="shared" si="8"/>
        <v>55.258781027549283</v>
      </c>
      <c r="G13" s="189">
        <v>0.122</v>
      </c>
      <c r="H13" s="188">
        <f>VLOOKUP(A22,A22:D29,4,FALSE)</f>
        <v>438.41199787878782</v>
      </c>
      <c r="I13" s="188"/>
      <c r="J13" s="186">
        <f t="shared" si="0"/>
        <v>1221.7693703181924</v>
      </c>
      <c r="K13" s="185">
        <f t="shared" si="1"/>
        <v>894.33517907291673</v>
      </c>
      <c r="L13" s="185">
        <f t="shared" si="2"/>
        <v>244.35387499999999</v>
      </c>
      <c r="M13" s="184">
        <f t="shared" si="3"/>
        <v>994.65805849588708</v>
      </c>
      <c r="N13" s="184">
        <f t="shared" si="4"/>
        <v>298.3974175487661</v>
      </c>
      <c r="O13" s="184">
        <f t="shared" si="5"/>
        <v>733.06162219091539</v>
      </c>
      <c r="P13" s="184">
        <f t="shared" si="6"/>
        <v>438.41199787878782</v>
      </c>
      <c r="Q13" s="183">
        <f t="shared" si="7"/>
        <v>4824.987520505465</v>
      </c>
      <c r="R13" s="194" t="s">
        <v>1808</v>
      </c>
      <c r="V13" s="175" t="s">
        <v>1807</v>
      </c>
      <c r="W13" s="174">
        <v>12000</v>
      </c>
    </row>
    <row r="14" spans="1:23" ht="16.350000000000001" customHeight="1" x14ac:dyDescent="0.2">
      <c r="A14" s="193" t="s">
        <v>151</v>
      </c>
      <c r="B14" s="192" t="s">
        <v>1806</v>
      </c>
      <c r="C14" s="221">
        <f>VLOOKUP(A14,IN_08_20!$B$8:$E$635,4,FALSE)</f>
        <v>18760770.963229463</v>
      </c>
      <c r="D14" s="191">
        <v>10000</v>
      </c>
      <c r="E14" s="190">
        <v>240</v>
      </c>
      <c r="F14" s="190">
        <f t="shared" si="8"/>
        <v>55.258781027549283</v>
      </c>
      <c r="G14" s="189">
        <v>0.122</v>
      </c>
      <c r="H14" s="188">
        <f>VLOOKUP(A22,A22:D286,4,FALSE)</f>
        <v>438.41199787878782</v>
      </c>
      <c r="I14" s="188">
        <f>VLOOKUP(A25,A22:D29,4)</f>
        <v>326.49833387878783</v>
      </c>
      <c r="J14" s="186">
        <f t="shared" si="0"/>
        <v>938.03854816147316</v>
      </c>
      <c r="K14" s="185">
        <f t="shared" si="1"/>
        <v>686.64421725419822</v>
      </c>
      <c r="L14" s="185">
        <f t="shared" si="2"/>
        <v>187.60771</v>
      </c>
      <c r="M14" s="184">
        <f t="shared" si="3"/>
        <v>1989.3161169917742</v>
      </c>
      <c r="N14" s="184">
        <f t="shared" si="4"/>
        <v>596.7948350975322</v>
      </c>
      <c r="O14" s="184">
        <f t="shared" si="5"/>
        <v>562.82312889688387</v>
      </c>
      <c r="P14" s="184">
        <f t="shared" si="6"/>
        <v>764.9103317575757</v>
      </c>
      <c r="Q14" s="183">
        <f t="shared" si="7"/>
        <v>5726.1348881594367</v>
      </c>
      <c r="R14" s="194" t="s">
        <v>1805</v>
      </c>
      <c r="V14" s="175" t="s">
        <v>1804</v>
      </c>
      <c r="W14" s="174">
        <v>16000</v>
      </c>
    </row>
    <row r="15" spans="1:23" ht="16.350000000000001" customHeight="1" x14ac:dyDescent="0.2">
      <c r="A15" s="193" t="s">
        <v>55</v>
      </c>
      <c r="B15" s="192" t="s">
        <v>1803</v>
      </c>
      <c r="C15" s="221">
        <f>VLOOKUP(A15,IN_08_20!$B$8:$E$635,4,FALSE)</f>
        <v>33712150.743162788</v>
      </c>
      <c r="D15" s="191">
        <v>10000</v>
      </c>
      <c r="E15" s="190">
        <v>200</v>
      </c>
      <c r="F15" s="190">
        <f t="shared" si="8"/>
        <v>55.258781027549283</v>
      </c>
      <c r="G15" s="189">
        <v>0.122</v>
      </c>
      <c r="H15" s="188">
        <f>VLOOKUP(A22,A22:D29,4,FALSE)</f>
        <v>438.41199787878782</v>
      </c>
      <c r="I15" s="188"/>
      <c r="J15" s="186">
        <f t="shared" si="0"/>
        <v>1685.6075371581394</v>
      </c>
      <c r="K15" s="185">
        <f t="shared" si="1"/>
        <v>1233.8647171997579</v>
      </c>
      <c r="L15" s="185">
        <f t="shared" si="2"/>
        <v>337.12150500000001</v>
      </c>
      <c r="M15" s="184">
        <f t="shared" si="3"/>
        <v>1657.7634308264785</v>
      </c>
      <c r="N15" s="184">
        <f t="shared" si="4"/>
        <v>497.32902924794354</v>
      </c>
      <c r="O15" s="184">
        <f t="shared" si="5"/>
        <v>1011.3645222948836</v>
      </c>
      <c r="P15" s="184">
        <f t="shared" si="6"/>
        <v>438.41199787878782</v>
      </c>
      <c r="Q15" s="183">
        <f t="shared" si="7"/>
        <v>6861.4627396059905</v>
      </c>
      <c r="R15" s="194" t="s">
        <v>1802</v>
      </c>
      <c r="V15" s="175" t="s">
        <v>1801</v>
      </c>
      <c r="W15" s="174">
        <v>14000</v>
      </c>
    </row>
    <row r="16" spans="1:23" ht="16.350000000000001" customHeight="1" x14ac:dyDescent="0.2">
      <c r="A16" s="193" t="s">
        <v>115</v>
      </c>
      <c r="B16" s="192" t="s">
        <v>114</v>
      </c>
      <c r="C16" s="221">
        <f>VLOOKUP(A16,IN_08_20!$B$8:$E$635,4,FALSE)</f>
        <v>2744716.9816315798</v>
      </c>
      <c r="D16" s="191">
        <v>10000</v>
      </c>
      <c r="E16" s="190">
        <v>200</v>
      </c>
      <c r="F16" s="190">
        <f t="shared" si="8"/>
        <v>55.258781027549283</v>
      </c>
      <c r="G16" s="189">
        <v>0.122</v>
      </c>
      <c r="H16" s="188">
        <f>VLOOKUP(A22,A22:D29,4,FALSE)</f>
        <v>438.41199787878782</v>
      </c>
      <c r="I16" s="188"/>
      <c r="J16" s="186">
        <f t="shared" si="0"/>
        <v>137.23584908157898</v>
      </c>
      <c r="K16" s="185">
        <f t="shared" si="1"/>
        <v>100.4566415277158</v>
      </c>
      <c r="L16" s="185">
        <f t="shared" si="2"/>
        <v>27.44717</v>
      </c>
      <c r="M16" s="184">
        <f t="shared" si="3"/>
        <v>1657.7634308264785</v>
      </c>
      <c r="N16" s="184">
        <f t="shared" si="4"/>
        <v>497.32902924794354</v>
      </c>
      <c r="O16" s="184">
        <f t="shared" si="5"/>
        <v>82.341509448947377</v>
      </c>
      <c r="P16" s="184">
        <f t="shared" si="6"/>
        <v>438.41199787878782</v>
      </c>
      <c r="Q16" s="183">
        <f t="shared" si="7"/>
        <v>2940.9856280114518</v>
      </c>
      <c r="R16" s="194" t="s">
        <v>1800</v>
      </c>
      <c r="V16" s="175" t="s">
        <v>1799</v>
      </c>
      <c r="W16" s="174">
        <v>16000</v>
      </c>
    </row>
    <row r="17" spans="1:23" ht="16.350000000000001" customHeight="1" x14ac:dyDescent="0.2">
      <c r="A17" s="193" t="s">
        <v>74</v>
      </c>
      <c r="B17" s="192" t="s">
        <v>1798</v>
      </c>
      <c r="C17" s="221">
        <f>VLOOKUP(A17,IN_08_20!$B$8:$E$635,4,FALSE)</f>
        <v>14275722.557903742</v>
      </c>
      <c r="D17" s="191">
        <v>10000</v>
      </c>
      <c r="E17" s="190">
        <v>90</v>
      </c>
      <c r="F17" s="190">
        <f t="shared" si="8"/>
        <v>55.258781027549283</v>
      </c>
      <c r="G17" s="189">
        <v>0.122</v>
      </c>
      <c r="H17" s="188">
        <f>VLOOKUP(A22,A22:D29,4,FALSE)</f>
        <v>438.41199787878782</v>
      </c>
      <c r="I17" s="188">
        <f>VLOOKUP(A25,A22:D29,4)</f>
        <v>326.49833387878783</v>
      </c>
      <c r="J17" s="186">
        <f t="shared" si="0"/>
        <v>713.78612789518706</v>
      </c>
      <c r="K17" s="185">
        <f t="shared" si="1"/>
        <v>522.49144561927699</v>
      </c>
      <c r="L17" s="185">
        <f t="shared" si="2"/>
        <v>142.75722500000001</v>
      </c>
      <c r="M17" s="184">
        <f t="shared" si="3"/>
        <v>745.99354387191522</v>
      </c>
      <c r="N17" s="184">
        <f t="shared" si="4"/>
        <v>223.79806316157456</v>
      </c>
      <c r="O17" s="184">
        <f t="shared" si="5"/>
        <v>428.27167673711222</v>
      </c>
      <c r="P17" s="184">
        <f t="shared" si="6"/>
        <v>764.9103317575757</v>
      </c>
      <c r="Q17" s="183">
        <f t="shared" si="7"/>
        <v>3542.0084140426416</v>
      </c>
      <c r="R17" s="194" t="s">
        <v>1797</v>
      </c>
      <c r="V17" s="175" t="s">
        <v>1796</v>
      </c>
      <c r="W17" s="174">
        <v>16000</v>
      </c>
    </row>
    <row r="18" spans="1:23" ht="16.350000000000001" customHeight="1" x14ac:dyDescent="0.2">
      <c r="A18" s="199" t="s">
        <v>85</v>
      </c>
      <c r="B18" s="198" t="s">
        <v>84</v>
      </c>
      <c r="C18" s="221">
        <f>VLOOKUP(A18,IN_08_20!$B$8:$E$635,4,FALSE)</f>
        <v>7352186.2524503144</v>
      </c>
      <c r="D18" s="197">
        <v>10000</v>
      </c>
      <c r="E18" s="196">
        <v>60</v>
      </c>
      <c r="F18" s="190">
        <f t="shared" si="8"/>
        <v>55.258781027549283</v>
      </c>
      <c r="G18" s="195">
        <v>0.122</v>
      </c>
      <c r="H18" s="188">
        <f>VLOOKUP(A22,A22:D29,4,FALSE)</f>
        <v>438.41199787878782</v>
      </c>
      <c r="I18" s="188"/>
      <c r="J18" s="186">
        <f t="shared" si="0"/>
        <v>367.60931262251574</v>
      </c>
      <c r="K18" s="185">
        <f t="shared" si="1"/>
        <v>269.09001683968148</v>
      </c>
      <c r="L18" s="185">
        <f t="shared" si="2"/>
        <v>73.521865000000005</v>
      </c>
      <c r="M18" s="184">
        <f t="shared" si="3"/>
        <v>497.32902924794354</v>
      </c>
      <c r="N18" s="184">
        <f t="shared" si="4"/>
        <v>149.19870877438305</v>
      </c>
      <c r="O18" s="184">
        <f t="shared" si="5"/>
        <v>220.56558757350945</v>
      </c>
      <c r="P18" s="184">
        <f t="shared" si="6"/>
        <v>438.41199787878782</v>
      </c>
      <c r="Q18" s="183">
        <f t="shared" si="7"/>
        <v>2015.7265179368212</v>
      </c>
      <c r="R18" s="194" t="s">
        <v>1795</v>
      </c>
      <c r="V18" s="175" t="s">
        <v>1794</v>
      </c>
      <c r="W18" s="174">
        <v>10000</v>
      </c>
    </row>
    <row r="19" spans="1:23" ht="16.350000000000001" customHeight="1" x14ac:dyDescent="0.2">
      <c r="A19" s="193" t="s">
        <v>54</v>
      </c>
      <c r="B19" s="192" t="s">
        <v>1793</v>
      </c>
      <c r="C19" s="221">
        <f>VLOOKUP(A19,IN_08_20!$B$8:$E$635,4,FALSE)</f>
        <v>70615786.983837843</v>
      </c>
      <c r="D19" s="191">
        <v>10000</v>
      </c>
      <c r="E19" s="190">
        <v>240</v>
      </c>
      <c r="F19" s="190">
        <f t="shared" si="8"/>
        <v>55.258781027549283</v>
      </c>
      <c r="G19" s="189">
        <v>0.122</v>
      </c>
      <c r="H19" s="188">
        <f>VLOOKUP(A22,A22:D29,4,FALSE)</f>
        <v>438.41199787878782</v>
      </c>
      <c r="I19" s="187"/>
      <c r="J19" s="186">
        <f t="shared" si="0"/>
        <v>3530.7893491918921</v>
      </c>
      <c r="K19" s="185">
        <f t="shared" si="1"/>
        <v>2584.5378036084649</v>
      </c>
      <c r="L19" s="185">
        <f t="shared" si="2"/>
        <v>706.15787</v>
      </c>
      <c r="M19" s="184">
        <f t="shared" si="3"/>
        <v>1989.3161169917742</v>
      </c>
      <c r="N19" s="184">
        <f t="shared" si="4"/>
        <v>596.7948350975322</v>
      </c>
      <c r="O19" s="184">
        <f t="shared" si="5"/>
        <v>2118.4736095151352</v>
      </c>
      <c r="P19" s="184">
        <f t="shared" si="6"/>
        <v>438.41199787878782</v>
      </c>
      <c r="Q19" s="183">
        <f t="shared" si="7"/>
        <v>11964.481582283586</v>
      </c>
      <c r="R19" s="182"/>
      <c r="V19" s="175" t="s">
        <v>1792</v>
      </c>
      <c r="W19" s="174">
        <v>8000</v>
      </c>
    </row>
    <row r="20" spans="1:23" ht="16.350000000000001" customHeight="1" x14ac:dyDescent="0.2">
      <c r="C20" s="181"/>
      <c r="D20" s="179"/>
      <c r="E20" s="179"/>
      <c r="F20" s="179"/>
      <c r="G20" s="179"/>
      <c r="H20" s="181"/>
      <c r="I20" s="180"/>
      <c r="J20" s="179"/>
      <c r="K20" s="179"/>
      <c r="L20" s="179"/>
      <c r="M20" s="179"/>
      <c r="N20" s="179"/>
      <c r="O20" s="179"/>
      <c r="P20" s="179"/>
      <c r="Q20" s="179"/>
      <c r="V20" s="175" t="s">
        <v>1791</v>
      </c>
      <c r="W20" s="174">
        <v>20000</v>
      </c>
    </row>
    <row r="21" spans="1:23" ht="16.350000000000001" customHeight="1" x14ac:dyDescent="0.2">
      <c r="V21" s="175" t="s">
        <v>1790</v>
      </c>
      <c r="W21" s="174">
        <v>20000</v>
      </c>
    </row>
    <row r="22" spans="1:23" ht="16.350000000000001" customHeight="1" x14ac:dyDescent="0.25">
      <c r="A22" s="178" t="s">
        <v>165</v>
      </c>
      <c r="B22" s="177" t="s">
        <v>1789</v>
      </c>
      <c r="C22" s="176" t="s">
        <v>52</v>
      </c>
      <c r="D22" s="222">
        <f>VLOOKUP(A22,IN_08_20!$B$8:$E$635,4,FALSE)</f>
        <v>438.41199787878782</v>
      </c>
      <c r="V22" s="175" t="s">
        <v>1788</v>
      </c>
      <c r="W22" s="174">
        <v>14000</v>
      </c>
    </row>
    <row r="23" spans="1:23" ht="16.350000000000001" customHeight="1" x14ac:dyDescent="0.25">
      <c r="A23" s="178" t="s">
        <v>167</v>
      </c>
      <c r="B23" s="177" t="s">
        <v>1787</v>
      </c>
      <c r="C23" s="176" t="s">
        <v>52</v>
      </c>
      <c r="D23" s="222">
        <f>VLOOKUP(A23,IN_08_20!$B$8:$E$635,4,FALSE)</f>
        <v>379.03601587878779</v>
      </c>
      <c r="V23" s="175" t="s">
        <v>1786</v>
      </c>
      <c r="W23" s="174">
        <v>16000</v>
      </c>
    </row>
    <row r="24" spans="1:23" ht="16.350000000000001" customHeight="1" x14ac:dyDescent="0.25">
      <c r="A24" s="178" t="s">
        <v>169</v>
      </c>
      <c r="B24" s="177" t="s">
        <v>1785</v>
      </c>
      <c r="C24" s="176" t="s">
        <v>52</v>
      </c>
      <c r="D24" s="222">
        <f>VLOOKUP(A24,IN_08_20!$B$8:$E$635,4,FALSE)</f>
        <v>352.34710787878788</v>
      </c>
      <c r="V24" s="175" t="s">
        <v>1784</v>
      </c>
      <c r="W24" s="174">
        <v>14000</v>
      </c>
    </row>
    <row r="25" spans="1:23" ht="16.350000000000001" customHeight="1" x14ac:dyDescent="0.25">
      <c r="A25" s="178" t="s">
        <v>177</v>
      </c>
      <c r="B25" s="177" t="s">
        <v>1783</v>
      </c>
      <c r="C25" s="176" t="s">
        <v>52</v>
      </c>
      <c r="D25" s="222">
        <f>VLOOKUP(A25,IN_08_20!$B$8:$E$635,4,FALSE)</f>
        <v>326.49833387878783</v>
      </c>
      <c r="V25" s="175" t="s">
        <v>1782</v>
      </c>
      <c r="W25" s="174">
        <v>10000</v>
      </c>
    </row>
    <row r="26" spans="1:23" ht="16.350000000000001" customHeight="1" x14ac:dyDescent="0.25">
      <c r="A26" s="178" t="s">
        <v>180</v>
      </c>
      <c r="B26" s="177" t="s">
        <v>1781</v>
      </c>
      <c r="C26" s="176" t="s">
        <v>52</v>
      </c>
      <c r="D26" s="222">
        <f>VLOOKUP(A26,IN_08_20!$B$8:$E$635,4,FALSE)</f>
        <v>381.31544921212139</v>
      </c>
      <c r="V26" s="175" t="s">
        <v>1780</v>
      </c>
      <c r="W26" s="174">
        <v>12000</v>
      </c>
    </row>
    <row r="27" spans="1:23" ht="16.350000000000001" customHeight="1" x14ac:dyDescent="0.25">
      <c r="A27" s="178" t="s">
        <v>172</v>
      </c>
      <c r="B27" s="177" t="s">
        <v>1779</v>
      </c>
      <c r="C27" s="176" t="s">
        <v>52</v>
      </c>
      <c r="D27" s="222">
        <f>VLOOKUP(A27,IN_08_20!$B$8:$E$635,4,FALSE)</f>
        <v>350.78211407878774</v>
      </c>
      <c r="V27" s="175" t="s">
        <v>1778</v>
      </c>
      <c r="W27" s="174">
        <v>16000</v>
      </c>
    </row>
    <row r="28" spans="1:23" ht="16.350000000000001" customHeight="1" x14ac:dyDescent="0.25">
      <c r="A28" s="178" t="s">
        <v>171</v>
      </c>
      <c r="B28" s="177" t="s">
        <v>1777</v>
      </c>
      <c r="C28" s="176" t="s">
        <v>52</v>
      </c>
      <c r="D28" s="222">
        <f>VLOOKUP(A28,IN_08_20!$B$8:$E$635,4,FALSE)</f>
        <v>401.48517787878785</v>
      </c>
      <c r="V28" s="175" t="s">
        <v>1776</v>
      </c>
      <c r="W28" s="174">
        <v>20000</v>
      </c>
    </row>
    <row r="29" spans="1:23" ht="16.350000000000001" customHeight="1" x14ac:dyDescent="0.25">
      <c r="A29" s="178" t="s">
        <v>174</v>
      </c>
      <c r="B29" s="177" t="s">
        <v>1775</v>
      </c>
      <c r="C29" s="176" t="s">
        <v>52</v>
      </c>
      <c r="D29" s="222">
        <f>VLOOKUP(A29,IN_08_20!$B$8:$E$635,4,FALSE)</f>
        <v>438.41199787878782</v>
      </c>
      <c r="V29" s="175" t="s">
        <v>1774</v>
      </c>
      <c r="W29" s="174">
        <v>10000</v>
      </c>
    </row>
    <row r="30" spans="1:23" ht="16.350000000000001" customHeight="1" x14ac:dyDescent="0.2">
      <c r="V30" s="175" t="s">
        <v>1773</v>
      </c>
      <c r="W30" s="174">
        <v>12000</v>
      </c>
    </row>
    <row r="31" spans="1:23" ht="16.350000000000001" customHeight="1" x14ac:dyDescent="0.25">
      <c r="A31" s="178" t="s">
        <v>122</v>
      </c>
      <c r="B31" s="177" t="s">
        <v>1772</v>
      </c>
      <c r="C31" s="176" t="s">
        <v>119</v>
      </c>
      <c r="D31" s="222">
        <f>VLOOKUP(A31,IN_08_20!$B$8:$E$635,4,FALSE)</f>
        <v>55.258781027549283</v>
      </c>
      <c r="V31" s="175" t="s">
        <v>1771</v>
      </c>
      <c r="W31" s="174">
        <v>10000</v>
      </c>
    </row>
    <row r="32" spans="1:23" ht="16.350000000000001" customHeight="1" x14ac:dyDescent="0.2">
      <c r="V32" s="175" t="s">
        <v>1770</v>
      </c>
      <c r="W32" s="174">
        <v>10000</v>
      </c>
    </row>
    <row r="33" spans="22:23" ht="16.350000000000001" customHeight="1" x14ac:dyDescent="0.2">
      <c r="V33" s="175" t="s">
        <v>1769</v>
      </c>
      <c r="W33" s="174">
        <v>10000</v>
      </c>
    </row>
    <row r="34" spans="22:23" ht="16.350000000000001" customHeight="1" x14ac:dyDescent="0.2">
      <c r="V34" s="175" t="s">
        <v>1768</v>
      </c>
      <c r="W34" s="174">
        <v>12000</v>
      </c>
    </row>
    <row r="35" spans="22:23" ht="16.350000000000001" customHeight="1" thickBot="1" x14ac:dyDescent="0.25">
      <c r="V35" s="173" t="s">
        <v>1767</v>
      </c>
      <c r="W35" s="172">
        <v>12000</v>
      </c>
    </row>
    <row r="36" spans="22:23" ht="16.350000000000001" customHeight="1" x14ac:dyDescent="0.2"/>
    <row r="37" spans="22:23" ht="16.350000000000001" customHeight="1" x14ac:dyDescent="0.2"/>
    <row r="38" spans="22:23" ht="16.350000000000001" customHeight="1" x14ac:dyDescent="0.2"/>
    <row r="39" spans="22:23" ht="16.350000000000001" customHeight="1" x14ac:dyDescent="0.2"/>
    <row r="40" spans="22:23" ht="16.350000000000001" customHeight="1" x14ac:dyDescent="0.2"/>
    <row r="41" spans="22:23" ht="16.350000000000001" customHeight="1" x14ac:dyDescent="0.2"/>
    <row r="42" spans="22:23" ht="16.350000000000001" customHeight="1" x14ac:dyDescent="0.2"/>
    <row r="43" spans="22:23" ht="16.350000000000001" customHeight="1" x14ac:dyDescent="0.2"/>
    <row r="44" spans="22:23" ht="16.350000000000001" customHeight="1" x14ac:dyDescent="0.2"/>
    <row r="45" spans="22:23" ht="16.350000000000001" customHeight="1" x14ac:dyDescent="0.2"/>
    <row r="46" spans="22:23" ht="16.350000000000001" customHeight="1" x14ac:dyDescent="0.2"/>
    <row r="47" spans="22:23" ht="16.350000000000001" customHeight="1" x14ac:dyDescent="0.2"/>
    <row r="48" spans="22:23" ht="16.350000000000001" customHeight="1" x14ac:dyDescent="0.2"/>
    <row r="49" ht="16.350000000000001" customHeight="1" x14ac:dyDescent="0.2"/>
    <row r="50" ht="16.350000000000001" customHeight="1" x14ac:dyDescent="0.2"/>
  </sheetData>
  <mergeCells count="14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77"/>
  <sheetViews>
    <sheetView topLeftCell="B1" workbookViewId="0">
      <selection activeCell="B3" sqref="B3:H3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89.25" customHeight="1" x14ac:dyDescent="0.2"/>
    <row r="2" spans="1:11" s="1" customFormat="1" ht="33.75" customHeight="1" x14ac:dyDescent="0.35">
      <c r="A2" s="26"/>
      <c r="B2" s="298" t="s">
        <v>2042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11" s="1" customFormat="1" ht="26.25" customHeight="1" x14ac:dyDescent="0.25">
      <c r="A4" s="26"/>
      <c r="B4" s="333" t="s">
        <v>938</v>
      </c>
      <c r="C4" s="333"/>
      <c r="D4" s="333"/>
      <c r="E4" s="333"/>
      <c r="F4" s="333"/>
      <c r="G4" s="333"/>
      <c r="H4" s="333"/>
      <c r="I4" s="67"/>
    </row>
    <row r="5" spans="1:11" s="2" customFormat="1" ht="15" x14ac:dyDescent="0.25">
      <c r="A5" s="27"/>
      <c r="B5" s="33"/>
      <c r="D5" s="3"/>
      <c r="E5" s="4"/>
      <c r="F5" s="4"/>
      <c r="G5" s="5"/>
      <c r="H5" s="3"/>
    </row>
    <row r="6" spans="1:11" s="11" customFormat="1" ht="17.25" customHeight="1" x14ac:dyDescent="0.25">
      <c r="A6" s="50" t="s">
        <v>31</v>
      </c>
      <c r="B6" s="42" t="s">
        <v>32</v>
      </c>
      <c r="D6" s="45" t="s">
        <v>913</v>
      </c>
      <c r="E6" s="43" t="str">
        <f>A6</f>
        <v>0.06.00.F</v>
      </c>
      <c r="F6" s="45" t="s">
        <v>920</v>
      </c>
      <c r="G6" s="44">
        <f>SUM(G8:G11)</f>
        <v>1101.4558382073935</v>
      </c>
      <c r="H6" s="39" t="s">
        <v>1</v>
      </c>
    </row>
    <row r="7" spans="1:11" s="2" customFormat="1" ht="18" customHeight="1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 x14ac:dyDescent="0.25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 x14ac:dyDescent="0.25">
      <c r="A9" s="27"/>
      <c r="B9" s="35" t="s">
        <v>903</v>
      </c>
      <c r="C9" s="7"/>
      <c r="D9" s="8"/>
      <c r="E9" s="12"/>
      <c r="F9" s="21"/>
      <c r="G9" s="13"/>
      <c r="H9" s="8"/>
    </row>
    <row r="10" spans="1:11" s="2" customFormat="1" ht="13.5" customHeight="1" x14ac:dyDescent="0.25">
      <c r="A10" s="27">
        <v>202</v>
      </c>
      <c r="B10" s="39" t="str">
        <f>VLOOKUP($A10,'PT ORGANISMOS'!$B$5:$H$1025,4,FALSE)</f>
        <v>mo.006</v>
      </c>
      <c r="C10" s="7" t="str">
        <f>VLOOKUP($A10,'PT ORGANISMOS'!$B$5:$H$1025,3,FALSE)</f>
        <v>CUADRILLA TIPO UOCRA</v>
      </c>
      <c r="D10" s="8" t="str">
        <f>VLOOKUP($A10,'PT ORGANISMOS'!$B$5:$H$1025,7,FALSE)</f>
        <v>h</v>
      </c>
      <c r="E10" s="12">
        <v>3.14</v>
      </c>
      <c r="F10" s="22">
        <f>VLOOKUP($B10,IN_08_20!$B:$E,4,)</f>
        <v>350.78211407878774</v>
      </c>
      <c r="G10" s="13">
        <f>F10*E10</f>
        <v>1101.4558382073935</v>
      </c>
      <c r="H10" s="8"/>
    </row>
    <row r="11" spans="1:11" s="2" customFormat="1" ht="13.5" customHeight="1" x14ac:dyDescent="0.25">
      <c r="A11" s="27"/>
      <c r="B11" s="37" t="s">
        <v>904</v>
      </c>
      <c r="C11" s="14"/>
      <c r="D11" s="15"/>
      <c r="E11" s="16"/>
      <c r="F11" s="23"/>
      <c r="G11" s="17"/>
      <c r="H11" s="15"/>
    </row>
    <row r="12" spans="1:11" s="2" customFormat="1" ht="15" x14ac:dyDescent="0.25">
      <c r="A12" s="29"/>
      <c r="B12" s="33"/>
      <c r="D12" s="3"/>
      <c r="E12" s="4"/>
      <c r="F12" s="6"/>
    </row>
    <row r="13" spans="1:11" s="2" customFormat="1" ht="15" x14ac:dyDescent="0.25">
      <c r="A13" s="27"/>
      <c r="B13" s="33"/>
      <c r="D13" s="3"/>
      <c r="E13" s="4"/>
      <c r="F13" s="4"/>
      <c r="G13" s="5"/>
      <c r="H13" s="3"/>
    </row>
    <row r="14" spans="1:11" s="2" customFormat="1" ht="17.25" customHeight="1" x14ac:dyDescent="0.25">
      <c r="A14" s="50" t="s">
        <v>29</v>
      </c>
      <c r="B14" s="42" t="s">
        <v>30</v>
      </c>
      <c r="C14" s="11"/>
      <c r="D14" s="45" t="s">
        <v>913</v>
      </c>
      <c r="E14" s="43" t="str">
        <f>A14</f>
        <v>0.06.01.F</v>
      </c>
      <c r="F14" s="45" t="s">
        <v>920</v>
      </c>
      <c r="G14" s="44">
        <f>SUM(G16:G19)</f>
        <v>1396.1128140335752</v>
      </c>
      <c r="H14" s="39" t="s">
        <v>1</v>
      </c>
    </row>
    <row r="15" spans="1:11" s="2" customFormat="1" ht="18" customHeight="1" x14ac:dyDescent="0.25">
      <c r="A15" s="28"/>
      <c r="B15" s="34" t="s">
        <v>909</v>
      </c>
      <c r="C15" s="18"/>
      <c r="D15" s="19" t="s">
        <v>914</v>
      </c>
      <c r="E15" s="19" t="s">
        <v>910</v>
      </c>
      <c r="F15" s="20" t="s">
        <v>911</v>
      </c>
      <c r="G15" s="20" t="s">
        <v>912</v>
      </c>
      <c r="H15" s="18"/>
    </row>
    <row r="16" spans="1:11" s="2" customFormat="1" ht="13.5" customHeight="1" x14ac:dyDescent="0.25">
      <c r="A16" s="29"/>
      <c r="B16" s="35" t="s">
        <v>902</v>
      </c>
      <c r="C16" s="7"/>
      <c r="D16" s="8"/>
      <c r="E16" s="12"/>
      <c r="F16" s="21"/>
      <c r="G16" s="13"/>
      <c r="H16" s="8"/>
    </row>
    <row r="17" spans="1:8" s="2" customFormat="1" ht="13.5" customHeight="1" x14ac:dyDescent="0.25">
      <c r="A17" s="27"/>
      <c r="B17" s="35" t="s">
        <v>903</v>
      </c>
      <c r="C17" s="7"/>
      <c r="D17" s="8"/>
      <c r="E17" s="12"/>
      <c r="F17" s="21"/>
      <c r="G17" s="13"/>
      <c r="H17" s="8"/>
    </row>
    <row r="18" spans="1:8" s="2" customFormat="1" ht="13.5" customHeight="1" x14ac:dyDescent="0.25">
      <c r="A18" s="27">
        <v>202</v>
      </c>
      <c r="B18" s="39" t="str">
        <f>VLOOKUP($A18,'PT ORGANISMOS'!$B$5:$H$1025,4,FALSE)</f>
        <v>mo.006</v>
      </c>
      <c r="C18" s="7" t="str">
        <f>VLOOKUP($A18,'PT ORGANISMOS'!$B$5:$H$1025,3,FALSE)</f>
        <v>CUADRILLA TIPO UOCRA</v>
      </c>
      <c r="D18" s="8" t="str">
        <f>VLOOKUP($A18,'PT ORGANISMOS'!$B$5:$H$1025,7,FALSE)</f>
        <v>h</v>
      </c>
      <c r="E18" s="12">
        <v>3.98</v>
      </c>
      <c r="F18" s="22">
        <f>VLOOKUP($B18,IN_08_20!$B:$E,4,)</f>
        <v>350.78211407878774</v>
      </c>
      <c r="G18" s="13">
        <f>F18*E18</f>
        <v>1396.1128140335752</v>
      </c>
      <c r="H18" s="8"/>
    </row>
    <row r="19" spans="1:8" s="2" customFormat="1" ht="13.5" customHeight="1" x14ac:dyDescent="0.25">
      <c r="A19" s="30"/>
      <c r="B19" s="37" t="s">
        <v>904</v>
      </c>
      <c r="C19" s="14"/>
      <c r="D19" s="15"/>
      <c r="E19" s="16"/>
      <c r="F19" s="23"/>
      <c r="G19" s="17"/>
      <c r="H19" s="15"/>
    </row>
    <row r="20" spans="1:8" s="2" customFormat="1" ht="15" x14ac:dyDescent="0.25">
      <c r="A20" s="27"/>
      <c r="B20" s="33"/>
      <c r="D20" s="3"/>
      <c r="E20" s="4"/>
      <c r="F20" s="6"/>
    </row>
    <row r="21" spans="1:8" s="2" customFormat="1" ht="15" x14ac:dyDescent="0.25">
      <c r="A21" s="27"/>
      <c r="B21" s="33"/>
      <c r="D21" s="3"/>
      <c r="E21" s="4"/>
      <c r="F21" s="4"/>
      <c r="G21" s="5"/>
      <c r="H21" s="3"/>
    </row>
    <row r="22" spans="1:8" s="2" customFormat="1" ht="17.25" customHeight="1" x14ac:dyDescent="0.25">
      <c r="A22" s="50" t="s">
        <v>27</v>
      </c>
      <c r="B22" s="42" t="s">
        <v>28</v>
      </c>
      <c r="C22" s="11"/>
      <c r="D22" s="45" t="s">
        <v>913</v>
      </c>
      <c r="E22" s="43" t="str">
        <f>A22</f>
        <v>0.06.02.F</v>
      </c>
      <c r="F22" s="45" t="s">
        <v>920</v>
      </c>
      <c r="G22" s="44">
        <f>SUM(G24:G27)</f>
        <v>2329.1932374831504</v>
      </c>
      <c r="H22" s="8" t="s">
        <v>1</v>
      </c>
    </row>
    <row r="23" spans="1:8" s="2" customFormat="1" ht="18" customHeight="1" x14ac:dyDescent="0.25">
      <c r="A23" s="29"/>
      <c r="B23" s="34" t="s">
        <v>909</v>
      </c>
      <c r="C23" s="18"/>
      <c r="D23" s="19" t="s">
        <v>914</v>
      </c>
      <c r="E23" s="19" t="s">
        <v>910</v>
      </c>
      <c r="F23" s="20" t="s">
        <v>911</v>
      </c>
      <c r="G23" s="20" t="s">
        <v>912</v>
      </c>
      <c r="H23" s="18"/>
    </row>
    <row r="24" spans="1:8" s="2" customFormat="1" ht="13.5" customHeight="1" x14ac:dyDescent="0.25">
      <c r="A24" s="29"/>
      <c r="B24" s="46" t="s">
        <v>902</v>
      </c>
      <c r="C24" s="25"/>
      <c r="D24" s="41"/>
      <c r="E24" s="47"/>
      <c r="F24" s="48"/>
      <c r="G24" s="49"/>
      <c r="H24" s="41"/>
    </row>
    <row r="25" spans="1:8" s="2" customFormat="1" ht="13.5" customHeight="1" x14ac:dyDescent="0.25">
      <c r="A25" s="27"/>
      <c r="B25" s="35" t="s">
        <v>903</v>
      </c>
      <c r="C25" s="7"/>
      <c r="D25" s="8"/>
      <c r="E25" s="12"/>
      <c r="F25" s="21"/>
      <c r="G25" s="13"/>
      <c r="H25" s="8"/>
    </row>
    <row r="26" spans="1:8" s="2" customFormat="1" ht="13.5" customHeight="1" x14ac:dyDescent="0.25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6.64</v>
      </c>
      <c r="F26" s="22">
        <f>VLOOKUP($B26,IN_08_20!$B:$E,4,)</f>
        <v>350.78211407878774</v>
      </c>
      <c r="G26" s="13">
        <f>F26*E26</f>
        <v>2329.1932374831504</v>
      </c>
      <c r="H26" s="8"/>
    </row>
    <row r="27" spans="1:8" s="2" customFormat="1" ht="13.5" customHeight="1" x14ac:dyDescent="0.25">
      <c r="A27" s="27"/>
      <c r="B27" s="37" t="s">
        <v>904</v>
      </c>
      <c r="C27" s="14"/>
      <c r="D27" s="15"/>
      <c r="E27" s="16"/>
      <c r="F27" s="23"/>
      <c r="G27" s="17"/>
      <c r="H27" s="15"/>
    </row>
    <row r="28" spans="1:8" s="2" customFormat="1" ht="15" x14ac:dyDescent="0.25">
      <c r="A28" s="29"/>
      <c r="B28" s="33"/>
      <c r="D28" s="3"/>
      <c r="E28" s="4"/>
      <c r="F28" s="6"/>
    </row>
    <row r="29" spans="1:8" s="2" customFormat="1" ht="15" x14ac:dyDescent="0.25">
      <c r="A29" s="27"/>
      <c r="B29" s="33"/>
      <c r="D29" s="3"/>
      <c r="E29" s="4"/>
      <c r="F29" s="4"/>
      <c r="G29" s="5"/>
      <c r="H29" s="3"/>
    </row>
    <row r="30" spans="1:8" s="2" customFormat="1" ht="17.25" customHeight="1" x14ac:dyDescent="0.25">
      <c r="A30" s="50" t="s">
        <v>26</v>
      </c>
      <c r="B30" s="42" t="s">
        <v>915</v>
      </c>
      <c r="C30" s="11"/>
      <c r="D30" s="45" t="s">
        <v>913</v>
      </c>
      <c r="E30" s="43" t="str">
        <f>A30</f>
        <v>0.06.03.F</v>
      </c>
      <c r="F30" s="45" t="s">
        <v>920</v>
      </c>
      <c r="G30" s="44">
        <f>SUM(G32:G36)</f>
        <v>1479.0385885472519</v>
      </c>
      <c r="H30" s="8" t="s">
        <v>1</v>
      </c>
    </row>
    <row r="31" spans="1:8" s="2" customFormat="1" ht="18" customHeight="1" x14ac:dyDescent="0.25">
      <c r="A31" s="28"/>
      <c r="B31" s="34" t="s">
        <v>909</v>
      </c>
      <c r="C31" s="18"/>
      <c r="D31" s="19" t="s">
        <v>914</v>
      </c>
      <c r="E31" s="19" t="s">
        <v>910</v>
      </c>
      <c r="F31" s="20" t="s">
        <v>911</v>
      </c>
      <c r="G31" s="20" t="s">
        <v>912</v>
      </c>
      <c r="H31" s="18"/>
    </row>
    <row r="32" spans="1:8" s="2" customFormat="1" ht="13.5" customHeight="1" x14ac:dyDescent="0.25">
      <c r="A32" s="27"/>
      <c r="B32" s="35" t="s">
        <v>902</v>
      </c>
      <c r="C32" s="7"/>
      <c r="D32" s="8"/>
      <c r="E32" s="12"/>
      <c r="F32" s="21"/>
      <c r="G32" s="13"/>
      <c r="H32" s="8"/>
    </row>
    <row r="33" spans="1:8" s="2" customFormat="1" ht="13.5" customHeight="1" x14ac:dyDescent="0.25">
      <c r="A33" s="27"/>
      <c r="B33" s="35" t="s">
        <v>903</v>
      </c>
      <c r="C33" s="7"/>
      <c r="D33" s="8"/>
      <c r="E33" s="12"/>
      <c r="F33" s="21"/>
      <c r="G33" s="13"/>
      <c r="H33" s="8"/>
    </row>
    <row r="34" spans="1:8" s="2" customFormat="1" ht="13.5" customHeight="1" x14ac:dyDescent="0.25">
      <c r="A34" s="27">
        <v>202</v>
      </c>
      <c r="B34" s="39" t="str">
        <f>VLOOKUP($A34,'PT ORGANISMOS'!$B$5:$H$1025,4,FALSE)</f>
        <v>mo.006</v>
      </c>
      <c r="C34" s="7" t="str">
        <f>VLOOKUP($A34,'PT ORGANISMOS'!$B$5:$H$1025,3,FALSE)</f>
        <v>CUADRILLA TIPO UOCRA</v>
      </c>
      <c r="D34" s="8" t="str">
        <f>VLOOKUP($A34,'PT ORGANISMOS'!$B$5:$H$1025,7,FALSE)</f>
        <v>h</v>
      </c>
      <c r="E34" s="12">
        <v>3.98</v>
      </c>
      <c r="F34" s="22">
        <f>VLOOKUP($B34,IN_08_20!$B:$E,4,)</f>
        <v>350.78211407878774</v>
      </c>
      <c r="G34" s="13">
        <f>F34*E34</f>
        <v>1396.1128140335752</v>
      </c>
      <c r="H34" s="8"/>
    </row>
    <row r="35" spans="1:8" s="2" customFormat="1" ht="13.5" customHeight="1" x14ac:dyDescent="0.25">
      <c r="A35" s="27"/>
      <c r="B35" s="35" t="s">
        <v>904</v>
      </c>
      <c r="C35" s="7"/>
      <c r="D35" s="8"/>
      <c r="E35" s="12"/>
      <c r="F35" s="22"/>
      <c r="G35" s="13"/>
      <c r="H35" s="8"/>
    </row>
    <row r="36" spans="1:8" s="2" customFormat="1" ht="13.5" customHeight="1" x14ac:dyDescent="0.25">
      <c r="A36" s="27">
        <v>75</v>
      </c>
      <c r="B36" s="40" t="str">
        <f>VLOOKUP($A36,'PT ORGANISMOS'!$B$5:$H$1025,4,FALSE)</f>
        <v>eq.012</v>
      </c>
      <c r="C36" s="14" t="str">
        <f>VLOOKUP($A36,'PT ORGANISMOS'!$B$5:$H$1025,3,FALSE)</f>
        <v>CAMIÓN VOLCADOR 140 H.P.</v>
      </c>
      <c r="D36" s="15" t="str">
        <f>VLOOKUP($A36,'PT ORGANISMOS'!$B$5:$H$1025,7,FALSE)</f>
        <v>h</v>
      </c>
      <c r="E36" s="16">
        <v>0.02</v>
      </c>
      <c r="F36" s="24">
        <f>VLOOKUP($B36,IN_08_20!$B:$E,4,)</f>
        <v>4146.2887256838385</v>
      </c>
      <c r="G36" s="17">
        <f>F36*E36</f>
        <v>82.925774513676771</v>
      </c>
      <c r="H36" s="15"/>
    </row>
    <row r="37" spans="1:8" s="2" customFormat="1" ht="15" x14ac:dyDescent="0.25">
      <c r="A37" s="29"/>
      <c r="B37" s="33"/>
      <c r="D37" s="3"/>
      <c r="E37" s="4"/>
      <c r="F37" s="6"/>
    </row>
    <row r="38" spans="1:8" s="2" customFormat="1" ht="15" x14ac:dyDescent="0.25">
      <c r="A38" s="27"/>
      <c r="B38" s="33"/>
      <c r="D38" s="3"/>
      <c r="E38" s="4"/>
      <c r="F38" s="4"/>
      <c r="G38" s="5"/>
      <c r="H38" s="3"/>
    </row>
    <row r="39" spans="1:8" s="2" customFormat="1" ht="17.25" customHeight="1" x14ac:dyDescent="0.25">
      <c r="A39" s="50" t="s">
        <v>25</v>
      </c>
      <c r="B39" s="42" t="s">
        <v>916</v>
      </c>
      <c r="C39" s="11"/>
      <c r="D39" s="45" t="s">
        <v>913</v>
      </c>
      <c r="E39" s="43" t="str">
        <f>A39</f>
        <v>0.06.04.F</v>
      </c>
      <c r="F39" s="45" t="s">
        <v>920</v>
      </c>
      <c r="G39" s="44">
        <f>SUM(G41:G45)</f>
        <v>858.18825863613802</v>
      </c>
      <c r="H39" s="8" t="s">
        <v>1</v>
      </c>
    </row>
    <row r="40" spans="1:8" s="2" customFormat="1" ht="18" customHeight="1" x14ac:dyDescent="0.25">
      <c r="A40" s="28"/>
      <c r="B40" s="34" t="s">
        <v>909</v>
      </c>
      <c r="C40" s="18"/>
      <c r="D40" s="19" t="s">
        <v>914</v>
      </c>
      <c r="E40" s="19" t="s">
        <v>910</v>
      </c>
      <c r="F40" s="20" t="s">
        <v>911</v>
      </c>
      <c r="G40" s="20" t="s">
        <v>912</v>
      </c>
      <c r="H40" s="18"/>
    </row>
    <row r="41" spans="1:8" s="2" customFormat="1" ht="13.5" customHeight="1" x14ac:dyDescent="0.25">
      <c r="A41" s="27"/>
      <c r="B41" s="35" t="s">
        <v>902</v>
      </c>
      <c r="C41" s="7"/>
      <c r="D41" s="8"/>
      <c r="E41" s="12"/>
      <c r="F41" s="21"/>
      <c r="G41" s="13"/>
      <c r="H41" s="8"/>
    </row>
    <row r="42" spans="1:8" s="2" customFormat="1" ht="13.5" customHeight="1" x14ac:dyDescent="0.25">
      <c r="A42" s="27"/>
      <c r="B42" s="35" t="s">
        <v>903</v>
      </c>
      <c r="C42" s="7"/>
      <c r="D42" s="8"/>
      <c r="E42" s="12"/>
      <c r="F42" s="21"/>
      <c r="G42" s="13"/>
      <c r="H42" s="8"/>
    </row>
    <row r="43" spans="1:8" s="2" customFormat="1" ht="13.5" customHeight="1" x14ac:dyDescent="0.25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2</v>
      </c>
      <c r="F43" s="22">
        <f>VLOOKUP($B43,IN_08_20!$B:$E,4,)</f>
        <v>350.78211407878774</v>
      </c>
      <c r="G43" s="13">
        <f>F43*E43</f>
        <v>701.56422815757549</v>
      </c>
      <c r="H43" s="8"/>
    </row>
    <row r="44" spans="1:8" s="2" customFormat="1" ht="13.5" customHeight="1" x14ac:dyDescent="0.25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 x14ac:dyDescent="0.25">
      <c r="A45" s="27">
        <v>73</v>
      </c>
      <c r="B45" s="40" t="str">
        <f>VLOOKUP($A45,'PT ORGANISMOS'!$B$5:$H$1025,4,FALSE)</f>
        <v>eq.010</v>
      </c>
      <c r="C45" s="14" t="str">
        <f>VLOOKUP($A45,'PT ORGANISMOS'!$B$5:$H$1025,3,FALSE)</f>
        <v>MOTONIVELADORA</v>
      </c>
      <c r="D45" s="15" t="str">
        <f>VLOOKUP($A45,'PT ORGANISMOS'!$B$5:$H$1025,7,FALSE)</f>
        <v>h</v>
      </c>
      <c r="E45" s="31">
        <v>2.7E-2</v>
      </c>
      <c r="F45" s="24">
        <f>VLOOKUP($B45,IN_08_20!$B:$E,4,)</f>
        <v>5800.8900177245368</v>
      </c>
      <c r="G45" s="17">
        <f>F45*E45</f>
        <v>156.6240304785625</v>
      </c>
      <c r="H45" s="15"/>
    </row>
    <row r="46" spans="1:8" s="2" customFormat="1" ht="15" x14ac:dyDescent="0.25">
      <c r="A46" s="29"/>
      <c r="B46" s="33"/>
      <c r="D46" s="3"/>
      <c r="E46" s="4"/>
      <c r="F46" s="6"/>
    </row>
    <row r="47" spans="1:8" s="2" customFormat="1" ht="15" x14ac:dyDescent="0.25">
      <c r="A47" s="27"/>
      <c r="B47" s="38"/>
      <c r="D47" s="3"/>
      <c r="E47" s="4"/>
      <c r="F47" s="4"/>
      <c r="G47" s="5"/>
      <c r="H47" s="3"/>
    </row>
    <row r="48" spans="1:8" s="2" customFormat="1" ht="17.25" customHeight="1" x14ac:dyDescent="0.25">
      <c r="A48" s="50" t="s">
        <v>24</v>
      </c>
      <c r="B48" s="42" t="s">
        <v>917</v>
      </c>
      <c r="C48" s="11"/>
      <c r="D48" s="45" t="s">
        <v>913</v>
      </c>
      <c r="E48" s="43" t="str">
        <f>A48</f>
        <v>0.06.06.F</v>
      </c>
      <c r="F48" s="45" t="s">
        <v>920</v>
      </c>
      <c r="G48" s="44">
        <f>SUM(G50:G54)</f>
        <v>837.10731978307035</v>
      </c>
      <c r="H48" s="8" t="s">
        <v>1</v>
      </c>
    </row>
    <row r="49" spans="1:8" s="2" customFormat="1" ht="18" customHeight="1" x14ac:dyDescent="0.25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 x14ac:dyDescent="0.25">
      <c r="A50" s="27"/>
      <c r="B50" s="35" t="s">
        <v>902</v>
      </c>
      <c r="C50" s="7"/>
      <c r="D50" s="8"/>
      <c r="E50" s="12"/>
      <c r="F50" s="21"/>
      <c r="G50" s="13"/>
      <c r="H50" s="8"/>
    </row>
    <row r="51" spans="1:8" s="2" customFormat="1" ht="13.5" customHeight="1" x14ac:dyDescent="0.25">
      <c r="A51" s="27"/>
      <c r="B51" s="35" t="s">
        <v>903</v>
      </c>
      <c r="C51" s="7"/>
      <c r="D51" s="8"/>
      <c r="E51" s="12"/>
      <c r="F51" s="21"/>
      <c r="G51" s="13"/>
      <c r="H51" s="8"/>
    </row>
    <row r="52" spans="1:8" s="2" customFormat="1" ht="13.5" customHeight="1" x14ac:dyDescent="0.25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2.15</v>
      </c>
      <c r="F52" s="22">
        <f>VLOOKUP($B52,IN_08_20!$B:$E,4,)</f>
        <v>350.78211407878774</v>
      </c>
      <c r="G52" s="13">
        <f>F52*E52</f>
        <v>754.18154526939361</v>
      </c>
      <c r="H52" s="8"/>
    </row>
    <row r="53" spans="1:8" s="2" customFormat="1" ht="13.5" customHeight="1" x14ac:dyDescent="0.25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 x14ac:dyDescent="0.25">
      <c r="A54" s="27">
        <v>75</v>
      </c>
      <c r="B54" s="40" t="str">
        <f>VLOOKUP($A54,'PT ORGANISMOS'!$B$5:$H$1025,4,FALSE)</f>
        <v>eq.012</v>
      </c>
      <c r="C54" s="14" t="str">
        <f>VLOOKUP($A54,'PT ORGANISMOS'!$B$5:$H$1025,3,FALSE)</f>
        <v>CAMIÓN VOLCADOR 140 H.P.</v>
      </c>
      <c r="D54" s="15" t="str">
        <f>VLOOKUP($A54,'PT ORGANISMOS'!$B$5:$H$1025,7,FALSE)</f>
        <v>h</v>
      </c>
      <c r="E54" s="16">
        <v>0.02</v>
      </c>
      <c r="F54" s="24">
        <f>VLOOKUP($B54,IN_08_20!$B:$E,4,)</f>
        <v>4146.2887256838385</v>
      </c>
      <c r="G54" s="17">
        <f>F54*E54</f>
        <v>82.925774513676771</v>
      </c>
      <c r="H54" s="15"/>
    </row>
    <row r="55" spans="1:8" s="2" customFormat="1" ht="15" x14ac:dyDescent="0.25">
      <c r="A55" s="29"/>
      <c r="B55" s="33"/>
      <c r="D55" s="3"/>
      <c r="E55" s="4"/>
      <c r="F55" s="6"/>
    </row>
    <row r="56" spans="1:8" s="2" customFormat="1" ht="15" x14ac:dyDescent="0.25">
      <c r="A56" s="27"/>
      <c r="B56" s="38"/>
      <c r="D56" s="3"/>
      <c r="E56" s="4"/>
      <c r="F56" s="4"/>
      <c r="G56" s="5"/>
      <c r="H56" s="3"/>
    </row>
    <row r="57" spans="1:8" s="2" customFormat="1" ht="17.25" customHeight="1" x14ac:dyDescent="0.25">
      <c r="A57" s="50" t="s">
        <v>23</v>
      </c>
      <c r="B57" s="42" t="s">
        <v>918</v>
      </c>
      <c r="C57" s="11"/>
      <c r="D57" s="45" t="s">
        <v>913</v>
      </c>
      <c r="E57" s="43" t="str">
        <f>A57</f>
        <v>0.06.07.F</v>
      </c>
      <c r="F57" s="45" t="s">
        <v>920</v>
      </c>
      <c r="G57" s="44">
        <f>SUM(G59:G63)</f>
        <v>202.64837210785555</v>
      </c>
      <c r="H57" s="8" t="s">
        <v>1</v>
      </c>
    </row>
    <row r="58" spans="1:8" s="2" customFormat="1" ht="18" customHeight="1" x14ac:dyDescent="0.25">
      <c r="A58" s="28"/>
      <c r="B58" s="34" t="s">
        <v>909</v>
      </c>
      <c r="C58" s="18"/>
      <c r="D58" s="19" t="s">
        <v>914</v>
      </c>
      <c r="E58" s="19" t="s">
        <v>910</v>
      </c>
      <c r="F58" s="20" t="s">
        <v>911</v>
      </c>
      <c r="G58" s="20" t="s">
        <v>912</v>
      </c>
      <c r="H58" s="18"/>
    </row>
    <row r="59" spans="1:8" s="2" customFormat="1" ht="13.5" customHeight="1" x14ac:dyDescent="0.25">
      <c r="A59" s="27"/>
      <c r="B59" s="35" t="s">
        <v>902</v>
      </c>
      <c r="C59" s="7"/>
      <c r="D59" s="8"/>
      <c r="E59" s="12"/>
      <c r="F59" s="21"/>
      <c r="G59" s="13"/>
      <c r="H59" s="8"/>
    </row>
    <row r="60" spans="1:8" s="2" customFormat="1" ht="13.5" customHeight="1" x14ac:dyDescent="0.25">
      <c r="A60" s="27"/>
      <c r="B60" s="35" t="s">
        <v>903</v>
      </c>
      <c r="C60" s="7"/>
      <c r="D60" s="8"/>
      <c r="E60" s="12"/>
      <c r="F60" s="21"/>
      <c r="G60" s="13"/>
      <c r="H60" s="8"/>
    </row>
    <row r="61" spans="1:8" s="2" customFormat="1" ht="13.5" customHeight="1" x14ac:dyDescent="0.25">
      <c r="A61" s="27">
        <v>202</v>
      </c>
      <c r="B61" s="39" t="str">
        <f>VLOOKUP($A61,'PT ORGANISMOS'!$B$5:$H$1025,4,FALSE)</f>
        <v>mo.006</v>
      </c>
      <c r="C61" s="7" t="str">
        <f>VLOOKUP($A61,'PT ORGANISMOS'!$B$5:$H$1025,3,FALSE)</f>
        <v>CUADRILLA TIPO UOCRA</v>
      </c>
      <c r="D61" s="8" t="str">
        <f>VLOOKUP($A61,'PT ORGANISMOS'!$B$5:$H$1025,7,FALSE)</f>
        <v>h</v>
      </c>
      <c r="E61" s="32">
        <v>0.16400000000000001</v>
      </c>
      <c r="F61" s="22">
        <f>VLOOKUP($B61,IN_08_20!$B:$E,4,)</f>
        <v>350.78211407878774</v>
      </c>
      <c r="G61" s="13">
        <f>F61*E61</f>
        <v>57.528266708921194</v>
      </c>
      <c r="H61" s="8"/>
    </row>
    <row r="62" spans="1:8" s="2" customFormat="1" ht="13.5" customHeight="1" x14ac:dyDescent="0.25">
      <c r="A62" s="27"/>
      <c r="B62" s="35" t="s">
        <v>904</v>
      </c>
      <c r="C62" s="7"/>
      <c r="D62" s="8"/>
      <c r="E62" s="12"/>
      <c r="F62" s="22"/>
      <c r="G62" s="13"/>
      <c r="H62" s="8"/>
    </row>
    <row r="63" spans="1:8" s="2" customFormat="1" ht="13.5" customHeight="1" x14ac:dyDescent="0.25">
      <c r="A63" s="27">
        <v>75</v>
      </c>
      <c r="B63" s="40" t="str">
        <f>VLOOKUP($A63,'PT ORGANISMOS'!$B$5:$H$1025,4,FALSE)</f>
        <v>eq.012</v>
      </c>
      <c r="C63" s="14" t="str">
        <f>VLOOKUP($A63,'PT ORGANISMOS'!$B$5:$H$1025,3,FALSE)</f>
        <v>CAMIÓN VOLCADOR 140 H.P.</v>
      </c>
      <c r="D63" s="15" t="str">
        <f>VLOOKUP($A63,'PT ORGANISMOS'!$B$5:$H$1025,7,FALSE)</f>
        <v>h</v>
      </c>
      <c r="E63" s="31">
        <v>3.5000000000000003E-2</v>
      </c>
      <c r="F63" s="24">
        <f>VLOOKUP($B63,IN_08_20!$B:$E,4,)</f>
        <v>4146.2887256838385</v>
      </c>
      <c r="G63" s="17">
        <f>F63*E63</f>
        <v>145.12010539893436</v>
      </c>
      <c r="H63" s="15"/>
    </row>
    <row r="64" spans="1:8" s="2" customFormat="1" ht="15" x14ac:dyDescent="0.25">
      <c r="A64" s="29"/>
      <c r="B64" s="33"/>
      <c r="D64" s="3"/>
      <c r="E64" s="4"/>
      <c r="F64" s="6"/>
    </row>
    <row r="65" spans="1:8" s="2" customFormat="1" ht="15" x14ac:dyDescent="0.25">
      <c r="A65" s="27"/>
      <c r="B65" s="38"/>
      <c r="D65" s="3"/>
      <c r="E65" s="4"/>
      <c r="F65" s="4"/>
      <c r="G65" s="5"/>
      <c r="H65" s="3"/>
    </row>
    <row r="66" spans="1:8" s="2" customFormat="1" ht="17.25" customHeight="1" x14ac:dyDescent="0.25">
      <c r="A66" s="50" t="s">
        <v>22</v>
      </c>
      <c r="B66" s="42" t="s">
        <v>919</v>
      </c>
      <c r="C66" s="11"/>
      <c r="D66" s="45" t="s">
        <v>913</v>
      </c>
      <c r="E66" s="43" t="str">
        <f>A66</f>
        <v>0.06.08.F</v>
      </c>
      <c r="F66" s="45" t="s">
        <v>920</v>
      </c>
      <c r="G66" s="44">
        <f>SUM(G68:G73)</f>
        <v>61.853291979270097</v>
      </c>
      <c r="H66" s="8" t="s">
        <v>1</v>
      </c>
    </row>
    <row r="67" spans="1:8" s="2" customFormat="1" ht="18" customHeight="1" x14ac:dyDescent="0.25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 x14ac:dyDescent="0.25">
      <c r="A68" s="27"/>
      <c r="B68" s="35" t="s">
        <v>902</v>
      </c>
      <c r="C68" s="7"/>
      <c r="D68" s="8"/>
      <c r="E68" s="12"/>
      <c r="F68" s="21"/>
      <c r="G68" s="13"/>
      <c r="H68" s="8"/>
    </row>
    <row r="69" spans="1:8" s="2" customFormat="1" ht="13.5" customHeight="1" x14ac:dyDescent="0.25">
      <c r="A69" s="27"/>
      <c r="B69" s="35" t="s">
        <v>903</v>
      </c>
      <c r="C69" s="7"/>
      <c r="D69" s="8"/>
      <c r="E69" s="12"/>
      <c r="F69" s="21"/>
      <c r="G69" s="13"/>
      <c r="H69" s="8"/>
    </row>
    <row r="70" spans="1:8" s="2" customFormat="1" ht="13.5" customHeight="1" x14ac:dyDescent="0.25">
      <c r="A70" s="27">
        <v>202</v>
      </c>
      <c r="B70" s="39" t="str">
        <f>VLOOKUP($A70,'PT ORGANISMOS'!$B$5:$H$1025,4,FALSE)</f>
        <v>mo.006</v>
      </c>
      <c r="C70" s="7" t="str">
        <f>VLOOKUP($A70,'PT ORGANISMOS'!$B$5:$H$1025,3,FALSE)</f>
        <v>CUADRILLA TIPO UOCRA</v>
      </c>
      <c r="D70" s="8" t="str">
        <f>VLOOKUP($A70,'PT ORGANISMOS'!$B$5:$H$1025,7,FALSE)</f>
        <v>h</v>
      </c>
      <c r="E70" s="12">
        <v>0.05</v>
      </c>
      <c r="F70" s="22">
        <f>VLOOKUP($B70,IN_08_20!$B:$E,4,)</f>
        <v>350.78211407878774</v>
      </c>
      <c r="G70" s="13">
        <f>F70*E70</f>
        <v>17.539105703939388</v>
      </c>
      <c r="H70" s="8"/>
    </row>
    <row r="71" spans="1:8" s="2" customFormat="1" ht="13.5" customHeight="1" x14ac:dyDescent="0.25">
      <c r="A71" s="27"/>
      <c r="B71" s="35" t="s">
        <v>904</v>
      </c>
      <c r="C71" s="7"/>
      <c r="D71" s="8"/>
      <c r="E71" s="12"/>
      <c r="F71" s="22"/>
      <c r="G71" s="13"/>
      <c r="H71" s="8"/>
    </row>
    <row r="72" spans="1:8" s="2" customFormat="1" ht="13.5" customHeight="1" x14ac:dyDescent="0.25">
      <c r="A72" s="27">
        <v>71</v>
      </c>
      <c r="B72" s="39" t="str">
        <f>VLOOKUP($A72,'PT ORGANISMOS'!$B$5:$H$1025,4,FALSE)</f>
        <v>eq.008</v>
      </c>
      <c r="C72" s="7" t="str">
        <f>VLOOKUP($A72,'PT ORGANISMOS'!$B$5:$H$1025,3,FALSE)</f>
        <v>RETROEXCAVADORA 87 H.P.</v>
      </c>
      <c r="D72" s="8" t="str">
        <f>VLOOKUP($A72,'PT ORGANISMOS'!$B$5:$H$1025,7,FALSE)</f>
        <v>h</v>
      </c>
      <c r="E72" s="32">
        <v>5.0000000000000001E-3</v>
      </c>
      <c r="F72" s="22">
        <f>VLOOKUP($B72,IN_08_20!$B:$E,4,)</f>
        <v>4037.8497345606761</v>
      </c>
      <c r="G72" s="13">
        <f>F72*E72</f>
        <v>20.18924867280338</v>
      </c>
      <c r="H72" s="8"/>
    </row>
    <row r="73" spans="1:8" s="2" customFormat="1" ht="13.5" customHeight="1" x14ac:dyDescent="0.25">
      <c r="A73" s="27">
        <v>81</v>
      </c>
      <c r="B73" s="40" t="str">
        <f>VLOOKUP($A73,'PT ORGANISMOS'!$B$5:$H$1025,4,FALSE)</f>
        <v>eq.018</v>
      </c>
      <c r="C73" s="14" t="str">
        <f>VLOOKUP($A73,'PT ORGANISMOS'!$B$5:$H$1025,3,FALSE)</f>
        <v>VIBROCOMPACTADOR AUTOPROPULSADO 120 HP</v>
      </c>
      <c r="D73" s="15" t="str">
        <f>VLOOKUP($A73,'PT ORGANISMOS'!$B$5:$H$1025,7,FALSE)</f>
        <v>h</v>
      </c>
      <c r="E73" s="31">
        <v>5.0000000000000001E-3</v>
      </c>
      <c r="F73" s="24">
        <f>VLOOKUP($B73,IN_08_20!$B:$E,4,)</f>
        <v>4824.9875205054641</v>
      </c>
      <c r="G73" s="17">
        <f>F73*E73</f>
        <v>24.124937602527321</v>
      </c>
      <c r="H73" s="15"/>
    </row>
    <row r="74" spans="1:8" s="2" customFormat="1" ht="15" x14ac:dyDescent="0.25">
      <c r="A74" s="29"/>
      <c r="B74" s="33"/>
      <c r="D74" s="3"/>
      <c r="E74" s="4"/>
      <c r="F74" s="6"/>
    </row>
    <row r="75" spans="1:8" s="2" customFormat="1" ht="15" x14ac:dyDescent="0.25">
      <c r="A75" s="27"/>
      <c r="B75" s="38"/>
      <c r="D75" s="3"/>
      <c r="E75" s="4"/>
      <c r="F75" s="4"/>
      <c r="G75" s="5"/>
      <c r="H75" s="3"/>
    </row>
    <row r="76" spans="1:8" s="2" customFormat="1" ht="15" x14ac:dyDescent="0.25">
      <c r="A76" s="27"/>
      <c r="B76" s="38"/>
      <c r="D76" s="3"/>
      <c r="E76" s="4"/>
      <c r="F76" s="4"/>
      <c r="G76" s="5"/>
      <c r="H76" s="3"/>
    </row>
    <row r="77" spans="1:8" s="2" customFormat="1" ht="15" x14ac:dyDescent="0.2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4:H4"/>
    <mergeCell ref="B2:K2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4"/>
  <sheetViews>
    <sheetView topLeftCell="B1" workbookViewId="0">
      <selection activeCell="B2" sqref="B2:K2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66.75" customHeight="1" x14ac:dyDescent="0.2"/>
    <row r="2" spans="1:11" s="1" customFormat="1" ht="33.75" customHeight="1" x14ac:dyDescent="0.35">
      <c r="A2" s="26"/>
      <c r="B2" s="298" t="s">
        <v>2042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11" s="1" customFormat="1" ht="26.25" customHeight="1" x14ac:dyDescent="0.25">
      <c r="A4" s="26"/>
      <c r="B4" s="333" t="s">
        <v>922</v>
      </c>
      <c r="C4" s="333"/>
      <c r="D4" s="333"/>
      <c r="E4" s="333"/>
      <c r="F4" s="333"/>
      <c r="G4" s="333"/>
      <c r="H4" s="333"/>
      <c r="I4" s="67"/>
    </row>
    <row r="5" spans="1:11" s="2" customFormat="1" ht="15" x14ac:dyDescent="0.25">
      <c r="A5" s="27"/>
      <c r="B5" s="33"/>
      <c r="D5" s="3"/>
      <c r="E5" s="4"/>
      <c r="F5" s="4"/>
      <c r="G5" s="5"/>
      <c r="H5" s="3"/>
    </row>
    <row r="6" spans="1:11" s="2" customFormat="1" ht="15.75" x14ac:dyDescent="0.25">
      <c r="A6" s="50" t="s">
        <v>21</v>
      </c>
      <c r="B6" s="42" t="s">
        <v>923</v>
      </c>
      <c r="C6" s="11"/>
      <c r="D6" s="45" t="s">
        <v>913</v>
      </c>
      <c r="E6" s="43" t="str">
        <f>A6</f>
        <v>0.09.01.F</v>
      </c>
      <c r="F6" s="45" t="s">
        <v>920</v>
      </c>
      <c r="G6" s="44">
        <f>SUM(G8:G15)</f>
        <v>434.10995217500908</v>
      </c>
      <c r="H6" s="8" t="s">
        <v>3</v>
      </c>
    </row>
    <row r="7" spans="1:11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 x14ac:dyDescent="0.25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 x14ac:dyDescent="0.25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10</v>
      </c>
      <c r="F9" s="22">
        <f>VLOOKUP(B9,IN_08_20!$B:$E,4,)</f>
        <v>22.903541245132185</v>
      </c>
      <c r="G9" s="13">
        <f>F9*E9</f>
        <v>229.03541245132186</v>
      </c>
      <c r="H9" s="8"/>
    </row>
    <row r="10" spans="1:11" s="2" customFormat="1" ht="13.5" customHeight="1" x14ac:dyDescent="0.25">
      <c r="A10" s="27">
        <v>33</v>
      </c>
      <c r="B10" s="39" t="str">
        <f>VLOOKUP($A10,'PT ORGANISMOS'!$B$5:$H$1025,4,FALSE)</f>
        <v>ar.003</v>
      </c>
      <c r="C10" s="7" t="str">
        <f>VLOOKUP($A10,'PT ORGANISMOS'!$B$5:$H$1025,3,FALSE)</f>
        <v>RIPIO ZARANDEADO 1/3</v>
      </c>
      <c r="D10" s="8" t="str">
        <f>VLOOKUP($A10,'PT ORGANISMOS'!$B$5:$H$1025,7,FALSE)</f>
        <v>m3</v>
      </c>
      <c r="E10" s="32">
        <v>3.5000000000000003E-2</v>
      </c>
      <c r="F10" s="22">
        <f>VLOOKUP(B10,IN_08_20!$B:$E,4,)</f>
        <v>969.41836359764477</v>
      </c>
      <c r="G10" s="13">
        <f>F10*E10</f>
        <v>33.929642725917567</v>
      </c>
      <c r="H10" s="8"/>
    </row>
    <row r="11" spans="1:11" s="2" customFormat="1" ht="13.5" customHeight="1" x14ac:dyDescent="0.25">
      <c r="A11" s="27">
        <v>31</v>
      </c>
      <c r="B11" s="39" t="str">
        <f>VLOOKUP($A11,'PT ORGANISMOS'!$B$5:$H$1025,4,FALSE)</f>
        <v>ar.001</v>
      </c>
      <c r="C11" s="7" t="str">
        <f>VLOOKUP($A11,'PT ORGANISMOS'!$B$5:$H$1025,3,FALSE)</f>
        <v>ARENA GRUESA</v>
      </c>
      <c r="D11" s="8" t="str">
        <f>VLOOKUP($A11,'PT ORGANISMOS'!$B$5:$H$1025,7,FALSE)</f>
        <v>m3</v>
      </c>
      <c r="E11" s="12">
        <v>0.03</v>
      </c>
      <c r="F11" s="22">
        <f>VLOOKUP(B11,IN_08_20!$B:$E,4,)</f>
        <v>836.86388260317074</v>
      </c>
      <c r="G11" s="13">
        <f>F11*E11</f>
        <v>25.105916478095121</v>
      </c>
      <c r="H11" s="8"/>
    </row>
    <row r="12" spans="1:11" s="2" customFormat="1" ht="13.5" customHeight="1" x14ac:dyDescent="0.25">
      <c r="A12" s="27"/>
      <c r="B12" s="35" t="s">
        <v>903</v>
      </c>
      <c r="C12" s="7"/>
      <c r="D12" s="8"/>
      <c r="E12" s="12"/>
      <c r="F12" s="21"/>
      <c r="G12" s="13"/>
      <c r="H12" s="8"/>
    </row>
    <row r="13" spans="1:11" s="2" customFormat="1" ht="13.5" customHeight="1" x14ac:dyDescent="0.25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0.4</v>
      </c>
      <c r="F13" s="22">
        <f>VLOOKUP(B13,IN_08_20!$B:$E,4,)</f>
        <v>350.78211407878774</v>
      </c>
      <c r="G13" s="13">
        <f>F13*E13</f>
        <v>140.3128456315151</v>
      </c>
      <c r="H13" s="8"/>
    </row>
    <row r="14" spans="1:11" s="2" customFormat="1" ht="13.5" customHeight="1" x14ac:dyDescent="0.25">
      <c r="A14" s="27"/>
      <c r="B14" s="35" t="s">
        <v>904</v>
      </c>
      <c r="C14" s="7"/>
      <c r="D14" s="8"/>
      <c r="E14" s="12"/>
      <c r="F14" s="22"/>
      <c r="G14" s="13"/>
      <c r="H14" s="8"/>
    </row>
    <row r="15" spans="1:11" s="2" customFormat="1" ht="13.5" customHeight="1" x14ac:dyDescent="0.25">
      <c r="A15" s="27">
        <v>83</v>
      </c>
      <c r="B15" s="40" t="str">
        <f>VLOOKUP($A15,'PT ORGANISMOS'!$B$5:$H$1025,4,FALSE)</f>
        <v>eq.020</v>
      </c>
      <c r="C15" s="14" t="str">
        <f>VLOOKUP($A15,'PT ORGANISMOS'!$B$5:$H$1025,3,FALSE)</f>
        <v>MIXER HORMIGÓN 5 M3</v>
      </c>
      <c r="D15" s="15" t="str">
        <f>VLOOKUP($A15,'PT ORGANISMOS'!$B$5:$H$1025,7,FALSE)</f>
        <v>h</v>
      </c>
      <c r="E15" s="31">
        <v>1E-3</v>
      </c>
      <c r="F15" s="24">
        <f>VLOOKUP(B15,IN_08_20!$B:$E,4,)</f>
        <v>5726.1348881594367</v>
      </c>
      <c r="G15" s="17">
        <f>F15*E15</f>
        <v>5.7261348881594367</v>
      </c>
      <c r="H15" s="15"/>
    </row>
    <row r="16" spans="1:11" s="2" customFormat="1" ht="15" x14ac:dyDescent="0.25">
      <c r="A16" s="29"/>
      <c r="B16" s="33"/>
      <c r="D16" s="3"/>
      <c r="E16" s="4"/>
      <c r="F16" s="6"/>
    </row>
    <row r="17" spans="1:8" s="2" customFormat="1" ht="15" x14ac:dyDescent="0.25">
      <c r="A17" s="27"/>
      <c r="B17" s="38"/>
      <c r="D17" s="3"/>
      <c r="E17" s="4"/>
      <c r="F17" s="4"/>
      <c r="G17" s="5"/>
      <c r="H17" s="3"/>
    </row>
    <row r="18" spans="1:8" s="2" customFormat="1" ht="15.75" x14ac:dyDescent="0.25">
      <c r="A18" s="50" t="s">
        <v>20</v>
      </c>
      <c r="B18" s="42" t="s">
        <v>925</v>
      </c>
      <c r="C18" s="11"/>
      <c r="D18" s="45" t="s">
        <v>913</v>
      </c>
      <c r="E18" s="43" t="str">
        <f>A18</f>
        <v>0.09.02.F</v>
      </c>
      <c r="F18" s="45" t="s">
        <v>920</v>
      </c>
      <c r="G18" s="44">
        <f>SUM(G20:G28)</f>
        <v>21588.662299521533</v>
      </c>
      <c r="H18" s="8" t="s">
        <v>1</v>
      </c>
    </row>
    <row r="19" spans="1:8" s="2" customFormat="1" ht="15" x14ac:dyDescent="0.2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 x14ac:dyDescent="0.25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 x14ac:dyDescent="0.25">
      <c r="A21" s="27">
        <v>2</v>
      </c>
      <c r="B21" s="39" t="str">
        <f>VLOOKUP($A21,'PT ORGANISMOS'!$B$5:$H$1025,4,FALSE)</f>
        <v>ac.015</v>
      </c>
      <c r="C21" s="7" t="str">
        <f>VLOOKUP($A21,'PT ORGANISMOS'!$B$5:$H$1025,3,FALSE)</f>
        <v>HIERRO MEJORADO DE 10 MM.</v>
      </c>
      <c r="D21" s="8" t="str">
        <f>VLOOKUP($A21,'PT ORGANISMOS'!$B$5:$H$1025,7,FALSE)</f>
        <v>kg</v>
      </c>
      <c r="E21" s="12">
        <v>58.78</v>
      </c>
      <c r="F21" s="22">
        <f>VLOOKUP(B21,IN_08_20!$B:$E,4,)</f>
        <v>122.68072912729149</v>
      </c>
      <c r="G21" s="13">
        <f>F21*E21</f>
        <v>7211.1732581021934</v>
      </c>
      <c r="H21" s="8"/>
    </row>
    <row r="22" spans="1:8" s="2" customFormat="1" ht="13.5" customHeight="1" x14ac:dyDescent="0.25">
      <c r="A22" s="27">
        <v>181</v>
      </c>
      <c r="B22" s="39" t="str">
        <f>VLOOKUP($A22,'PT ORGANISMOS'!$B$5:$H$1025,4,FALSE)</f>
        <v>li.006</v>
      </c>
      <c r="C22" s="7" t="str">
        <f>VLOOKUP($A22,'PT ORGANISMOS'!$B$5:$H$1025,3,FALSE)</f>
        <v xml:space="preserve">CEMENTO PORTLAND (PARA VARIACIÓN HISTÓRICA) </v>
      </c>
      <c r="D22" s="8" t="str">
        <f>VLOOKUP($A22,'PT ORGANISMOS'!$B$5:$H$1025,7,FALSE)</f>
        <v>kg</v>
      </c>
      <c r="E22" s="12">
        <v>250</v>
      </c>
      <c r="F22" s="22">
        <f>VLOOKUP(B22,IN_08_20!$B:$E,4,)</f>
        <v>22.903541245132185</v>
      </c>
      <c r="G22" s="13">
        <f>F22*E22</f>
        <v>5725.8853112830466</v>
      </c>
      <c r="H22" s="8"/>
    </row>
    <row r="23" spans="1:8" s="2" customFormat="1" ht="13.5" customHeight="1" x14ac:dyDescent="0.25">
      <c r="A23" s="27">
        <v>33</v>
      </c>
      <c r="B23" s="39" t="str">
        <f>VLOOKUP($A23,'PT ORGANISMOS'!$B$5:$H$1025,4,FALSE)</f>
        <v>ar.003</v>
      </c>
      <c r="C23" s="7" t="str">
        <f>VLOOKUP($A23,'PT ORGANISMOS'!$B$5:$H$1025,3,FALSE)</f>
        <v>RIPIO ZARANDEADO 1/3</v>
      </c>
      <c r="D23" s="8" t="str">
        <f>VLOOKUP($A23,'PT ORGANISMOS'!$B$5:$H$1025,7,FALSE)</f>
        <v>m3</v>
      </c>
      <c r="E23" s="12">
        <v>0.7</v>
      </c>
      <c r="F23" s="22">
        <f>VLOOKUP(B23,IN_08_20!$B:$E,4,)</f>
        <v>969.41836359764477</v>
      </c>
      <c r="G23" s="13">
        <f>F23*E23</f>
        <v>678.59285451835126</v>
      </c>
      <c r="H23" s="8"/>
    </row>
    <row r="24" spans="1:8" s="2" customFormat="1" ht="13.5" customHeight="1" x14ac:dyDescent="0.25">
      <c r="A24" s="27">
        <v>31</v>
      </c>
      <c r="B24" s="39" t="str">
        <f>VLOOKUP($A24,'PT ORGANISMOS'!$B$5:$H$1025,4,FALSE)</f>
        <v>ar.001</v>
      </c>
      <c r="C24" s="7" t="str">
        <f>VLOOKUP($A24,'PT ORGANISMOS'!$B$5:$H$1025,3,FALSE)</f>
        <v>ARENA GRUESA</v>
      </c>
      <c r="D24" s="8" t="str">
        <f>VLOOKUP($A24,'PT ORGANISMOS'!$B$5:$H$1025,7,FALSE)</f>
        <v>m3</v>
      </c>
      <c r="E24" s="12">
        <v>0.6</v>
      </c>
      <c r="F24" s="22">
        <f>VLOOKUP(B24,IN_08_20!$B:$E,4,)</f>
        <v>836.86388260317074</v>
      </c>
      <c r="G24" s="13">
        <f>F24*E24</f>
        <v>502.11832956190244</v>
      </c>
      <c r="H24" s="8"/>
    </row>
    <row r="25" spans="1:8" s="2" customFormat="1" ht="13.5" customHeight="1" x14ac:dyDescent="0.25">
      <c r="A25" s="27"/>
      <c r="B25" s="35" t="s">
        <v>903</v>
      </c>
      <c r="C25" s="7"/>
      <c r="D25" s="8"/>
      <c r="E25" s="12"/>
      <c r="F25" s="21"/>
      <c r="G25" s="13"/>
      <c r="H25" s="8"/>
    </row>
    <row r="26" spans="1:8" s="2" customFormat="1" ht="13.5" customHeight="1" x14ac:dyDescent="0.25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20.399999999999999</v>
      </c>
      <c r="F26" s="22">
        <f>VLOOKUP(B26,IN_08_20!$B:$E,4,)</f>
        <v>350.78211407878774</v>
      </c>
      <c r="G26" s="13">
        <f>F26*E26</f>
        <v>7155.9551272072695</v>
      </c>
      <c r="H26" s="8"/>
    </row>
    <row r="27" spans="1:8" s="2" customFormat="1" ht="13.5" customHeight="1" x14ac:dyDescent="0.25">
      <c r="A27" s="27"/>
      <c r="B27" s="35" t="s">
        <v>904</v>
      </c>
      <c r="C27" s="7"/>
      <c r="D27" s="8"/>
      <c r="E27" s="12"/>
      <c r="F27" s="22"/>
      <c r="G27" s="13"/>
      <c r="H27" s="8"/>
    </row>
    <row r="28" spans="1:8" s="2" customFormat="1" ht="13.5" customHeight="1" x14ac:dyDescent="0.25">
      <c r="A28" s="30">
        <v>83</v>
      </c>
      <c r="B28" s="40" t="str">
        <f>VLOOKUP($A28,'PT ORGANISMOS'!$B$5:$H$1025,4,FALSE)</f>
        <v>eq.020</v>
      </c>
      <c r="C28" s="14" t="str">
        <f>VLOOKUP($A28,'PT ORGANISMOS'!$B$5:$H$1025,3,FALSE)</f>
        <v>MIXER HORMIGÓN 5 M3</v>
      </c>
      <c r="D28" s="15" t="str">
        <f>VLOOKUP($A28,'PT ORGANISMOS'!$B$5:$H$1025,7,FALSE)</f>
        <v>h</v>
      </c>
      <c r="E28" s="31">
        <v>5.5E-2</v>
      </c>
      <c r="F28" s="24">
        <f>VLOOKUP(B28,IN_08_20!$B:$E,4,)</f>
        <v>5726.1348881594367</v>
      </c>
      <c r="G28" s="17">
        <f>F28*E28</f>
        <v>314.93741884876903</v>
      </c>
      <c r="H28" s="15"/>
    </row>
    <row r="29" spans="1:8" s="2" customFormat="1" ht="15" x14ac:dyDescent="0.25">
      <c r="A29" s="27"/>
      <c r="B29" s="38"/>
      <c r="D29" s="3"/>
      <c r="E29" s="4"/>
      <c r="F29" s="4"/>
      <c r="G29" s="5"/>
      <c r="H29" s="3"/>
    </row>
    <row r="30" spans="1:8" s="2" customFormat="1" ht="15" x14ac:dyDescent="0.25">
      <c r="A30" s="27"/>
      <c r="B30" s="33"/>
      <c r="D30" s="3"/>
      <c r="E30" s="4"/>
      <c r="F30" s="4"/>
      <c r="G30" s="5"/>
      <c r="H30" s="3"/>
    </row>
    <row r="31" spans="1:8" s="2" customFormat="1" ht="15.75" x14ac:dyDescent="0.25">
      <c r="A31" s="50" t="s">
        <v>19</v>
      </c>
      <c r="B31" s="42" t="s">
        <v>924</v>
      </c>
      <c r="C31" s="11"/>
      <c r="D31" s="45" t="s">
        <v>913</v>
      </c>
      <c r="E31" s="43" t="str">
        <f>A31</f>
        <v>0.09.03.F</v>
      </c>
      <c r="F31" s="45" t="s">
        <v>920</v>
      </c>
      <c r="G31" s="44">
        <f>SUM(G33:G41)</f>
        <v>27082.963032403364</v>
      </c>
      <c r="H31" s="8" t="s">
        <v>1</v>
      </c>
    </row>
    <row r="32" spans="1:8" s="2" customFormat="1" ht="15" x14ac:dyDescent="0.25">
      <c r="A32" s="28"/>
      <c r="B32" s="34" t="s">
        <v>909</v>
      </c>
      <c r="C32" s="18"/>
      <c r="D32" s="19" t="s">
        <v>914</v>
      </c>
      <c r="E32" s="19" t="s">
        <v>910</v>
      </c>
      <c r="F32" s="20" t="s">
        <v>911</v>
      </c>
      <c r="G32" s="20" t="s">
        <v>912</v>
      </c>
      <c r="H32" s="18"/>
    </row>
    <row r="33" spans="1:8" s="2" customFormat="1" ht="13.5" customHeight="1" x14ac:dyDescent="0.25">
      <c r="A33" s="29"/>
      <c r="B33" s="46" t="s">
        <v>902</v>
      </c>
      <c r="C33" s="25"/>
      <c r="D33" s="41"/>
      <c r="E33" s="47"/>
      <c r="F33" s="48"/>
      <c r="G33" s="49"/>
      <c r="H33" s="41"/>
    </row>
    <row r="34" spans="1:8" s="2" customFormat="1" ht="13.5" customHeight="1" x14ac:dyDescent="0.25">
      <c r="A34" s="27">
        <v>2</v>
      </c>
      <c r="B34" s="39" t="str">
        <f>VLOOKUP($A34,'PT ORGANISMOS'!$B$5:$H$1025,4,FALSE)</f>
        <v>ac.015</v>
      </c>
      <c r="C34" s="7" t="str">
        <f>VLOOKUP($A34,'PT ORGANISMOS'!$B$5:$H$1025,3,FALSE)</f>
        <v>HIERRO MEJORADO DE 10 MM.</v>
      </c>
      <c r="D34" s="8" t="str">
        <f>VLOOKUP($A34,'PT ORGANISMOS'!$B$5:$H$1025,7,FALSE)</f>
        <v>kg</v>
      </c>
      <c r="E34" s="12">
        <v>72.5</v>
      </c>
      <c r="F34" s="22">
        <f>VLOOKUP(B34,IN_08_20!$B:$E,4,)</f>
        <v>122.68072912729149</v>
      </c>
      <c r="G34" s="13">
        <f>F34*E34</f>
        <v>8894.352861728632</v>
      </c>
      <c r="H34" s="8"/>
    </row>
    <row r="35" spans="1:8" s="2" customFormat="1" ht="13.5" customHeight="1" x14ac:dyDescent="0.25">
      <c r="A35" s="27">
        <v>181</v>
      </c>
      <c r="B35" s="39" t="str">
        <f>VLOOKUP($A35,'PT ORGANISMOS'!$B$5:$H$1025,4,FALSE)</f>
        <v>li.006</v>
      </c>
      <c r="C35" s="7" t="str">
        <f>VLOOKUP($A35,'PT ORGANISMOS'!$B$5:$H$1025,3,FALSE)</f>
        <v xml:space="preserve">CEMENTO PORTLAND (PARA VARIACIÓN HISTÓRICA) </v>
      </c>
      <c r="D35" s="8" t="str">
        <f>VLOOKUP($A35,'PT ORGANISMOS'!$B$5:$H$1025,7,FALSE)</f>
        <v>kg</v>
      </c>
      <c r="E35" s="12">
        <v>300</v>
      </c>
      <c r="F35" s="22">
        <f>VLOOKUP(B35,IN_08_20!$B:$E,4,)</f>
        <v>22.903541245132185</v>
      </c>
      <c r="G35" s="13">
        <f>F35*E35</f>
        <v>6871.0623735396557</v>
      </c>
      <c r="H35" s="8"/>
    </row>
    <row r="36" spans="1:8" s="2" customFormat="1" ht="13.5" customHeight="1" x14ac:dyDescent="0.25">
      <c r="A36" s="27">
        <v>33</v>
      </c>
      <c r="B36" s="39" t="str">
        <f>VLOOKUP($A36,'PT ORGANISMOS'!$B$5:$H$1025,4,FALSE)</f>
        <v>ar.003</v>
      </c>
      <c r="C36" s="7" t="str">
        <f>VLOOKUP($A36,'PT ORGANISMOS'!$B$5:$H$1025,3,FALSE)</f>
        <v>RIPIO ZARANDEADO 1/3</v>
      </c>
      <c r="D36" s="8" t="str">
        <f>VLOOKUP($A36,'PT ORGANISMOS'!$B$5:$H$1025,7,FALSE)</f>
        <v>m3</v>
      </c>
      <c r="E36" s="12">
        <v>0.7</v>
      </c>
      <c r="F36" s="22">
        <f>VLOOKUP(B36,IN_08_20!$B:$E,4,)</f>
        <v>969.41836359764477</v>
      </c>
      <c r="G36" s="13">
        <f>F36*E36</f>
        <v>678.59285451835126</v>
      </c>
      <c r="H36" s="8"/>
    </row>
    <row r="37" spans="1:8" s="2" customFormat="1" ht="13.5" customHeight="1" x14ac:dyDescent="0.25">
      <c r="A37" s="27">
        <v>31</v>
      </c>
      <c r="B37" s="39" t="str">
        <f>VLOOKUP($A37,'PT ORGANISMOS'!$B$5:$H$1025,4,FALSE)</f>
        <v>ar.001</v>
      </c>
      <c r="C37" s="7" t="str">
        <f>VLOOKUP($A37,'PT ORGANISMOS'!$B$5:$H$1025,3,FALSE)</f>
        <v>ARENA GRUESA</v>
      </c>
      <c r="D37" s="8" t="str">
        <f>VLOOKUP($A37,'PT ORGANISMOS'!$B$5:$H$1025,7,FALSE)</f>
        <v>m3</v>
      </c>
      <c r="E37" s="12">
        <v>0.6</v>
      </c>
      <c r="F37" s="22">
        <f>VLOOKUP(B37,IN_08_20!$B:$E,4,)</f>
        <v>836.86388260317074</v>
      </c>
      <c r="G37" s="13">
        <f>F37*E37</f>
        <v>502.11832956190244</v>
      </c>
      <c r="H37" s="8"/>
    </row>
    <row r="38" spans="1:8" s="2" customFormat="1" ht="13.5" customHeight="1" x14ac:dyDescent="0.25">
      <c r="A38" s="27"/>
      <c r="B38" s="35" t="s">
        <v>903</v>
      </c>
      <c r="C38" s="7"/>
      <c r="D38" s="8"/>
      <c r="E38" s="12"/>
      <c r="F38" s="21"/>
      <c r="G38" s="13"/>
      <c r="H38" s="8"/>
    </row>
    <row r="39" spans="1:8" s="2" customFormat="1" ht="13.5" customHeight="1" x14ac:dyDescent="0.25">
      <c r="A39" s="27">
        <v>202</v>
      </c>
      <c r="B39" s="39" t="str">
        <f>VLOOKUP($A39,'PT ORGANISMOS'!$B$5:$H$1025,4,FALSE)</f>
        <v>mo.006</v>
      </c>
      <c r="C39" s="7" t="str">
        <f>VLOOKUP($A39,'PT ORGANISMOS'!$B$5:$H$1025,3,FALSE)</f>
        <v>CUADRILLA TIPO UOCRA</v>
      </c>
      <c r="D39" s="8" t="str">
        <f>VLOOKUP($A39,'PT ORGANISMOS'!$B$5:$H$1025,7,FALSE)</f>
        <v>h</v>
      </c>
      <c r="E39" s="12">
        <v>28</v>
      </c>
      <c r="F39" s="22">
        <f>VLOOKUP(B39,IN_08_20!$B:$E,4,)</f>
        <v>350.78211407878774</v>
      </c>
      <c r="G39" s="13">
        <f>F39*E39</f>
        <v>9821.8991942060566</v>
      </c>
      <c r="H39" s="8"/>
    </row>
    <row r="40" spans="1:8" s="2" customFormat="1" ht="13.5" customHeight="1" x14ac:dyDescent="0.25">
      <c r="A40" s="27"/>
      <c r="B40" s="35" t="s">
        <v>904</v>
      </c>
      <c r="C40" s="7"/>
      <c r="D40" s="8"/>
      <c r="E40" s="12"/>
      <c r="F40" s="22"/>
      <c r="G40" s="13"/>
      <c r="H40" s="8"/>
    </row>
    <row r="41" spans="1:8" s="2" customFormat="1" ht="13.5" customHeight="1" x14ac:dyDescent="0.25">
      <c r="A41" s="30">
        <v>83</v>
      </c>
      <c r="B41" s="40" t="str">
        <f>VLOOKUP($A41,'PT ORGANISMOS'!$B$5:$H$1025,4,FALSE)</f>
        <v>eq.020</v>
      </c>
      <c r="C41" s="14" t="str">
        <f>VLOOKUP($A41,'PT ORGANISMOS'!$B$5:$H$1025,3,FALSE)</f>
        <v>MIXER HORMIGÓN 5 M3</v>
      </c>
      <c r="D41" s="15" t="str">
        <f>VLOOKUP($A41,'PT ORGANISMOS'!$B$5:$H$1025,7,FALSE)</f>
        <v>h</v>
      </c>
      <c r="E41" s="31">
        <v>5.5E-2</v>
      </c>
      <c r="F41" s="24">
        <f>VLOOKUP(B41,IN_08_20!$B:$E,4,)</f>
        <v>5726.1348881594367</v>
      </c>
      <c r="G41" s="17">
        <f>F41*E41</f>
        <v>314.93741884876903</v>
      </c>
      <c r="H41" s="15"/>
    </row>
    <row r="44" spans="1:8" s="2" customFormat="1" ht="15.75" x14ac:dyDescent="0.25">
      <c r="A44" s="50" t="s">
        <v>18</v>
      </c>
      <c r="B44" s="42" t="s">
        <v>926</v>
      </c>
      <c r="C44" s="11"/>
      <c r="D44" s="45" t="s">
        <v>913</v>
      </c>
      <c r="E44" s="43" t="str">
        <f>A44</f>
        <v>0.09.04.F</v>
      </c>
      <c r="F44" s="45" t="s">
        <v>920</v>
      </c>
      <c r="G44" s="44">
        <f>SUM(G46:G54)</f>
        <v>27527.840453498506</v>
      </c>
      <c r="H44" s="8" t="s">
        <v>1</v>
      </c>
    </row>
    <row r="45" spans="1:8" s="2" customFormat="1" ht="15" x14ac:dyDescent="0.25">
      <c r="A45" s="28"/>
      <c r="B45" s="34" t="s">
        <v>909</v>
      </c>
      <c r="C45" s="18"/>
      <c r="D45" s="19" t="s">
        <v>914</v>
      </c>
      <c r="E45" s="19" t="s">
        <v>910</v>
      </c>
      <c r="F45" s="20" t="s">
        <v>911</v>
      </c>
      <c r="G45" s="20" t="s">
        <v>912</v>
      </c>
      <c r="H45" s="18"/>
    </row>
    <row r="46" spans="1:8" s="2" customFormat="1" ht="13.5" customHeight="1" x14ac:dyDescent="0.25">
      <c r="A46" s="29"/>
      <c r="B46" s="46" t="s">
        <v>902</v>
      </c>
      <c r="C46" s="25"/>
      <c r="D46" s="41"/>
      <c r="E46" s="47"/>
      <c r="F46" s="48"/>
      <c r="G46" s="49"/>
      <c r="H46" s="41"/>
    </row>
    <row r="47" spans="1:8" s="2" customFormat="1" ht="13.5" customHeight="1" x14ac:dyDescent="0.25">
      <c r="A47" s="27">
        <v>4</v>
      </c>
      <c r="B47" s="39" t="str">
        <f>VLOOKUP($A47,'PT ORGANISMOS'!$B$5:$H$1025,4,FALSE)</f>
        <v>ac.030</v>
      </c>
      <c r="C47" s="7" t="str">
        <f>VLOOKUP($A47,'PT ORGANISMOS'!$B$5:$H$1025,3,FALSE)</f>
        <v>MALLA SIMA R92</v>
      </c>
      <c r="D47" s="8" t="str">
        <f>VLOOKUP($A47,'PT ORGANISMOS'!$B$5:$H$1025,7,FALSE)</f>
        <v>kg</v>
      </c>
      <c r="E47" s="12">
        <v>48.25</v>
      </c>
      <c r="F47" s="22">
        <f>VLOOKUP(B47,IN_08_20!$B:$E,4,)</f>
        <v>219.3680163275331</v>
      </c>
      <c r="G47" s="13">
        <f>F47*E47</f>
        <v>10584.506787803472</v>
      </c>
      <c r="H47" s="8"/>
    </row>
    <row r="48" spans="1:8" s="2" customFormat="1" ht="13.5" customHeight="1" x14ac:dyDescent="0.25">
      <c r="A48" s="27">
        <v>181</v>
      </c>
      <c r="B48" s="39" t="str">
        <f>VLOOKUP($A48,'PT ORGANISMOS'!$B$5:$H$1025,4,FALSE)</f>
        <v>li.006</v>
      </c>
      <c r="C48" s="7" t="str">
        <f>VLOOKUP($A48,'PT ORGANISMOS'!$B$5:$H$1025,3,FALSE)</f>
        <v xml:space="preserve">CEMENTO PORTLAND (PARA VARIACIÓN HISTÓRICA) </v>
      </c>
      <c r="D48" s="8" t="str">
        <f>VLOOKUP($A48,'PT ORGANISMOS'!$B$5:$H$1025,7,FALSE)</f>
        <v>kg</v>
      </c>
      <c r="E48" s="12">
        <v>300</v>
      </c>
      <c r="F48" s="22">
        <f>VLOOKUP(B48,IN_08_20!$B:$E,4,)</f>
        <v>22.903541245132185</v>
      </c>
      <c r="G48" s="13">
        <f>F48*E48</f>
        <v>6871.0623735396557</v>
      </c>
      <c r="H48" s="8"/>
    </row>
    <row r="49" spans="1:8" s="2" customFormat="1" ht="13.5" customHeight="1" x14ac:dyDescent="0.25">
      <c r="A49" s="27">
        <v>33</v>
      </c>
      <c r="B49" s="39" t="str">
        <f>VLOOKUP($A49,'PT ORGANISMOS'!$B$5:$H$1025,4,FALSE)</f>
        <v>ar.003</v>
      </c>
      <c r="C49" s="7" t="str">
        <f>VLOOKUP($A49,'PT ORGANISMOS'!$B$5:$H$1025,3,FALSE)</f>
        <v>RIPIO ZARANDEADO 1/3</v>
      </c>
      <c r="D49" s="8" t="str">
        <f>VLOOKUP($A49,'PT ORGANISMOS'!$B$5:$H$1025,7,FALSE)</f>
        <v>m3</v>
      </c>
      <c r="E49" s="12">
        <v>0.7</v>
      </c>
      <c r="F49" s="22">
        <f>VLOOKUP(B49,IN_08_20!$B:$E,4,)</f>
        <v>969.41836359764477</v>
      </c>
      <c r="G49" s="13">
        <f>F49*E49</f>
        <v>678.59285451835126</v>
      </c>
      <c r="H49" s="8"/>
    </row>
    <row r="50" spans="1:8" s="2" customFormat="1" ht="13.5" customHeight="1" x14ac:dyDescent="0.25">
      <c r="A50" s="27">
        <v>31</v>
      </c>
      <c r="B50" s="39" t="str">
        <f>VLOOKUP($A50,'PT ORGANISMOS'!$B$5:$H$1025,4,FALSE)</f>
        <v>ar.001</v>
      </c>
      <c r="C50" s="7" t="str">
        <f>VLOOKUP($A50,'PT ORGANISMOS'!$B$5:$H$1025,3,FALSE)</f>
        <v>ARENA GRUESA</v>
      </c>
      <c r="D50" s="8" t="str">
        <f>VLOOKUP($A50,'PT ORGANISMOS'!$B$5:$H$1025,7,FALSE)</f>
        <v>m3</v>
      </c>
      <c r="E50" s="12">
        <v>0.6</v>
      </c>
      <c r="F50" s="22">
        <f>VLOOKUP(B50,IN_08_20!$B:$E,4,)</f>
        <v>836.86388260317074</v>
      </c>
      <c r="G50" s="13">
        <f>F50*E50</f>
        <v>502.11832956190244</v>
      </c>
      <c r="H50" s="8"/>
    </row>
    <row r="51" spans="1:8" s="2" customFormat="1" ht="13.5" customHeight="1" x14ac:dyDescent="0.25">
      <c r="A51" s="27"/>
      <c r="B51" s="35" t="s">
        <v>903</v>
      </c>
      <c r="C51" s="7"/>
      <c r="D51" s="8"/>
      <c r="E51" s="12"/>
      <c r="F51" s="22"/>
      <c r="G51" s="13"/>
      <c r="H51" s="8"/>
    </row>
    <row r="52" spans="1:8" s="2" customFormat="1" ht="13.5" customHeight="1" x14ac:dyDescent="0.25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24.45</v>
      </c>
      <c r="F52" s="22">
        <f>VLOOKUP(B52,IN_08_20!$B:$E,4,)</f>
        <v>350.78211407878774</v>
      </c>
      <c r="G52" s="13">
        <f>F52*E52</f>
        <v>8576.6226892263603</v>
      </c>
      <c r="H52" s="8"/>
    </row>
    <row r="53" spans="1:8" s="2" customFormat="1" ht="13.5" customHeight="1" x14ac:dyDescent="0.25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 x14ac:dyDescent="0.25">
      <c r="A54" s="30">
        <v>83</v>
      </c>
      <c r="B54" s="40" t="str">
        <f>VLOOKUP($A54,'PT ORGANISMOS'!$B$5:$H$1025,4,FALSE)</f>
        <v>eq.020</v>
      </c>
      <c r="C54" s="14" t="str">
        <f>VLOOKUP($A54,'PT ORGANISMOS'!$B$5:$H$1025,3,FALSE)</f>
        <v>MIXER HORMIGÓN 5 M3</v>
      </c>
      <c r="D54" s="15" t="str">
        <f>VLOOKUP($A54,'PT ORGANISMOS'!$B$5:$H$1025,7,FALSE)</f>
        <v>h</v>
      </c>
      <c r="E54" s="31">
        <v>5.5E-2</v>
      </c>
      <c r="F54" s="24">
        <f>VLOOKUP(B54,IN_08_20!$B:$E,4,)</f>
        <v>5726.1348881594367</v>
      </c>
      <c r="G54" s="17">
        <f>F54*E54</f>
        <v>314.93741884876903</v>
      </c>
      <c r="H54" s="15"/>
    </row>
  </sheetData>
  <mergeCells count="3">
    <mergeCell ref="B3:H3"/>
    <mergeCell ref="B4:H4"/>
    <mergeCell ref="B2:K2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46"/>
  <sheetViews>
    <sheetView topLeftCell="B1" workbookViewId="0">
      <selection activeCell="B2" sqref="B2:K2"/>
    </sheetView>
  </sheetViews>
  <sheetFormatPr baseColWidth="10" defaultRowHeight="12.75" x14ac:dyDescent="0.2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69" customHeight="1" x14ac:dyDescent="0.2"/>
    <row r="2" spans="1:11" s="1" customFormat="1" ht="33.75" customHeight="1" x14ac:dyDescent="0.35">
      <c r="A2" s="26"/>
      <c r="B2" s="298" t="s">
        <v>2042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s="1" customFormat="1" ht="30" customHeight="1" x14ac:dyDescent="0.25">
      <c r="A3" s="26"/>
      <c r="B3" s="332" t="s">
        <v>908</v>
      </c>
      <c r="C3" s="332"/>
      <c r="D3" s="332"/>
      <c r="E3" s="332"/>
      <c r="F3" s="332"/>
      <c r="G3" s="332"/>
      <c r="H3" s="332"/>
      <c r="I3" s="67"/>
    </row>
    <row r="4" spans="1:11" s="1" customFormat="1" ht="26.25" customHeight="1" x14ac:dyDescent="0.25">
      <c r="A4" s="26"/>
      <c r="B4" s="333" t="s">
        <v>927</v>
      </c>
      <c r="C4" s="333"/>
      <c r="D4" s="333"/>
      <c r="E4" s="333"/>
      <c r="F4" s="333"/>
      <c r="G4" s="333"/>
      <c r="H4" s="333"/>
      <c r="I4" s="67"/>
    </row>
    <row r="5" spans="1:11" s="2" customFormat="1" ht="15" x14ac:dyDescent="0.25">
      <c r="A5" s="27"/>
      <c r="B5" s="33"/>
      <c r="D5" s="3"/>
      <c r="E5" s="4"/>
      <c r="F5" s="4"/>
      <c r="G5" s="5"/>
      <c r="H5" s="3"/>
    </row>
    <row r="6" spans="1:11" s="2" customFormat="1" ht="15.75" x14ac:dyDescent="0.25">
      <c r="A6" s="50" t="s">
        <v>17</v>
      </c>
      <c r="B6" s="42" t="s">
        <v>928</v>
      </c>
      <c r="C6" s="11"/>
      <c r="D6" s="45" t="s">
        <v>913</v>
      </c>
      <c r="E6" s="43" t="str">
        <f>A6</f>
        <v>0.12.00.F</v>
      </c>
      <c r="F6" s="45" t="s">
        <v>920</v>
      </c>
      <c r="G6" s="44">
        <f>SUM(G8:G17)</f>
        <v>44420.132350205618</v>
      </c>
      <c r="H6" s="8" t="s">
        <v>1</v>
      </c>
    </row>
    <row r="7" spans="1:11" s="2" customFormat="1" ht="15" x14ac:dyDescent="0.2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 x14ac:dyDescent="0.25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 x14ac:dyDescent="0.25">
      <c r="A9" s="27">
        <v>2</v>
      </c>
      <c r="B9" s="39" t="str">
        <f>VLOOKUP($A9,'PT ORGANISMOS'!$B$5:$H$1025,4,FALSE)</f>
        <v>ac.015</v>
      </c>
      <c r="C9" s="7" t="str">
        <f>VLOOKUP($A9,'PT ORGANISMOS'!$B$5:$H$1025,3,FALSE)</f>
        <v>HIERRO MEJORADO DE 10 MM.</v>
      </c>
      <c r="D9" s="8" t="str">
        <f>VLOOKUP($A9,'PT ORGANISMOS'!$B$5:$H$1025,7,FALSE)</f>
        <v>kg</v>
      </c>
      <c r="E9" s="12">
        <v>165</v>
      </c>
      <c r="F9" s="22">
        <f>VLOOKUP($B9,IN_08_20!$B:$E,4,)</f>
        <v>122.68072912729149</v>
      </c>
      <c r="G9" s="13">
        <f>F9*E9</f>
        <v>20242.320306003094</v>
      </c>
      <c r="H9" s="8"/>
    </row>
    <row r="10" spans="1:11" s="2" customFormat="1" ht="13.5" customHeight="1" x14ac:dyDescent="0.25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315</v>
      </c>
      <c r="F10" s="22">
        <f>VLOOKUP($B10,IN_08_20!$B:$E,4,)</f>
        <v>22.903541245132185</v>
      </c>
      <c r="G10" s="13">
        <f>F10*E10</f>
        <v>7214.6154922166388</v>
      </c>
      <c r="H10" s="8"/>
    </row>
    <row r="11" spans="1:11" s="2" customFormat="1" ht="13.5" customHeight="1" x14ac:dyDescent="0.25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32">
        <v>2.5910000000000002</v>
      </c>
      <c r="F11" s="22">
        <f>VLOOKUP($B11,IN_08_20!$B:$E,4,)</f>
        <v>768.45512599935626</v>
      </c>
      <c r="G11" s="13">
        <f>F11*E11</f>
        <v>1991.0672314643323</v>
      </c>
      <c r="H11" s="8"/>
    </row>
    <row r="12" spans="1:11" s="2" customFormat="1" ht="13.5" customHeight="1" x14ac:dyDescent="0.25">
      <c r="A12" s="27">
        <v>33</v>
      </c>
      <c r="B12" s="39" t="str">
        <f>VLOOKUP($A12,'PT ORGANISMOS'!$B$5:$H$1025,4,FALSE)</f>
        <v>ar.003</v>
      </c>
      <c r="C12" s="7" t="str">
        <f>VLOOKUP($A12,'PT ORGANISMOS'!$B$5:$H$1025,3,FALSE)</f>
        <v>RIPIO ZARANDEADO 1/3</v>
      </c>
      <c r="D12" s="8" t="str">
        <f>VLOOKUP($A12,'PT ORGANISMOS'!$B$5:$H$1025,7,FALSE)</f>
        <v>m3</v>
      </c>
      <c r="E12" s="12">
        <v>0.7</v>
      </c>
      <c r="F12" s="22">
        <f>VLOOKUP($B12,IN_08_20!$B:$E,4,)</f>
        <v>969.41836359764477</v>
      </c>
      <c r="G12" s="13">
        <f>F12*E12</f>
        <v>678.59285451835126</v>
      </c>
      <c r="H12" s="8"/>
    </row>
    <row r="13" spans="1:11" s="2" customFormat="1" ht="13.5" customHeight="1" x14ac:dyDescent="0.25">
      <c r="A13" s="27">
        <v>31</v>
      </c>
      <c r="B13" s="39" t="str">
        <f>VLOOKUP($A13,'PT ORGANISMOS'!$B$5:$H$1025,4,FALSE)</f>
        <v>ar.001</v>
      </c>
      <c r="C13" s="7" t="str">
        <f>VLOOKUP($A13,'PT ORGANISMOS'!$B$5:$H$1025,3,FALSE)</f>
        <v>ARENA GRUESA</v>
      </c>
      <c r="D13" s="8" t="str">
        <f>VLOOKUP($A13,'PT ORGANISMOS'!$B$5:$H$1025,7,FALSE)</f>
        <v>m3</v>
      </c>
      <c r="E13" s="12">
        <v>0.6</v>
      </c>
      <c r="F13" s="22">
        <f>VLOOKUP($B13,IN_08_20!$B:$E,4,)</f>
        <v>836.86388260317074</v>
      </c>
      <c r="G13" s="13">
        <f>F13*E13</f>
        <v>502.11832956190244</v>
      </c>
      <c r="H13" s="8"/>
    </row>
    <row r="14" spans="1:11" s="2" customFormat="1" ht="13.5" customHeight="1" x14ac:dyDescent="0.25">
      <c r="A14" s="27"/>
      <c r="B14" s="35" t="s">
        <v>903</v>
      </c>
      <c r="C14" s="7"/>
      <c r="D14" s="8"/>
      <c r="E14" s="12"/>
      <c r="F14" s="22"/>
      <c r="G14" s="13"/>
      <c r="H14" s="8"/>
    </row>
    <row r="15" spans="1:11" s="2" customFormat="1" ht="13.5" customHeight="1" x14ac:dyDescent="0.25">
      <c r="A15" s="27">
        <v>202</v>
      </c>
      <c r="B15" s="39" t="str">
        <f>VLOOKUP($A15,'PT ORGANISMOS'!$B$5:$H$1025,4,FALSE)</f>
        <v>mo.006</v>
      </c>
      <c r="C15" s="7" t="str">
        <f>VLOOKUP($A15,'PT ORGANISMOS'!$B$5:$H$1025,3,FALSE)</f>
        <v>CUADRILLA TIPO UOCRA</v>
      </c>
      <c r="D15" s="8" t="str">
        <f>VLOOKUP($A15,'PT ORGANISMOS'!$B$5:$H$1025,7,FALSE)</f>
        <v>h</v>
      </c>
      <c r="E15" s="12">
        <v>38.5</v>
      </c>
      <c r="F15" s="22">
        <f>VLOOKUP($B15,IN_08_20!$B:$E,4,)</f>
        <v>350.78211407878774</v>
      </c>
      <c r="G15" s="13">
        <f>F15*E15</f>
        <v>13505.111392033328</v>
      </c>
      <c r="H15" s="8"/>
    </row>
    <row r="16" spans="1:11" s="2" customFormat="1" ht="13.5" customHeight="1" x14ac:dyDescent="0.25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 x14ac:dyDescent="0.25">
      <c r="A17" s="27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16">
        <v>0.05</v>
      </c>
      <c r="F17" s="24">
        <f>VLOOKUP($B17,IN_08_20!$B:$E,4,)</f>
        <v>5726.1348881594367</v>
      </c>
      <c r="G17" s="17">
        <f>F17*E17</f>
        <v>286.30674440797185</v>
      </c>
      <c r="H17" s="15"/>
    </row>
    <row r="18" spans="1:8" s="2" customFormat="1" ht="15" x14ac:dyDescent="0.25">
      <c r="A18" s="29"/>
      <c r="B18" s="33"/>
      <c r="D18" s="3"/>
      <c r="E18" s="4"/>
      <c r="F18" s="6"/>
    </row>
    <row r="19" spans="1:8" s="2" customFormat="1" ht="15" x14ac:dyDescent="0.25">
      <c r="A19" s="27"/>
      <c r="B19" s="38"/>
      <c r="D19" s="3"/>
      <c r="E19" s="4"/>
      <c r="F19" s="4"/>
      <c r="G19" s="5"/>
      <c r="H19" s="3"/>
    </row>
    <row r="20" spans="1:8" s="2" customFormat="1" ht="15.75" x14ac:dyDescent="0.25">
      <c r="A20" s="50" t="s">
        <v>16</v>
      </c>
      <c r="B20" s="42" t="s">
        <v>929</v>
      </c>
      <c r="C20" s="11"/>
      <c r="D20" s="45" t="s">
        <v>913</v>
      </c>
      <c r="E20" s="43" t="str">
        <f>A20</f>
        <v>0.12.01.F</v>
      </c>
      <c r="F20" s="45" t="s">
        <v>920</v>
      </c>
      <c r="G20" s="44">
        <f>SUM(G22:G31)</f>
        <v>42018.76304157047</v>
      </c>
      <c r="H20" s="8" t="s">
        <v>1</v>
      </c>
    </row>
    <row r="21" spans="1:8" s="2" customFormat="1" ht="15" x14ac:dyDescent="0.2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 x14ac:dyDescent="0.25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 x14ac:dyDescent="0.25">
      <c r="A23" s="27">
        <v>2</v>
      </c>
      <c r="B23" s="39" t="str">
        <f>VLOOKUP($A23,'PT ORGANISMOS'!$B$5:$H$1025,4,FALSE)</f>
        <v>ac.015</v>
      </c>
      <c r="C23" s="7" t="str">
        <f>VLOOKUP($A23,'PT ORGANISMOS'!$B$5:$H$1025,3,FALSE)</f>
        <v>HIERRO MEJORADO DE 10 MM.</v>
      </c>
      <c r="D23" s="8" t="str">
        <f>VLOOKUP($A23,'PT ORGANISMOS'!$B$5:$H$1025,7,FALSE)</f>
        <v>kg</v>
      </c>
      <c r="E23" s="12">
        <v>149</v>
      </c>
      <c r="F23" s="22">
        <f>VLOOKUP($B23,IN_08_20!$B:$E,4,)</f>
        <v>122.68072912729149</v>
      </c>
      <c r="G23" s="13">
        <f>F23*E23</f>
        <v>18279.428639966431</v>
      </c>
      <c r="H23" s="8"/>
    </row>
    <row r="24" spans="1:8" s="2" customFormat="1" ht="13.5" customHeight="1" x14ac:dyDescent="0.25">
      <c r="A24" s="27">
        <v>181</v>
      </c>
      <c r="B24" s="39" t="str">
        <f>VLOOKUP($A24,'PT ORGANISMOS'!$B$5:$H$1025,4,FALSE)</f>
        <v>li.006</v>
      </c>
      <c r="C24" s="7" t="str">
        <f>VLOOKUP($A24,'PT ORGANISMOS'!$B$5:$H$1025,3,FALSE)</f>
        <v xml:space="preserve">CEMENTO PORTLAND (PARA VARIACIÓN HISTÓRICA) </v>
      </c>
      <c r="D24" s="8" t="str">
        <f>VLOOKUP($A24,'PT ORGANISMOS'!$B$5:$H$1025,7,FALSE)</f>
        <v>kg</v>
      </c>
      <c r="E24" s="12">
        <v>315</v>
      </c>
      <c r="F24" s="22">
        <f>VLOOKUP($B24,IN_08_20!$B:$E,4,)</f>
        <v>22.903541245132185</v>
      </c>
      <c r="G24" s="13">
        <f>F24*E24</f>
        <v>7214.6154922166388</v>
      </c>
      <c r="H24" s="8"/>
    </row>
    <row r="25" spans="1:8" s="2" customFormat="1" ht="13.5" customHeight="1" x14ac:dyDescent="0.25">
      <c r="A25" s="27">
        <v>187</v>
      </c>
      <c r="B25" s="39" t="str">
        <f>VLOOKUP($A25,'PT ORGANISMOS'!$B$5:$H$1025,4,FALSE)</f>
        <v>ma.006</v>
      </c>
      <c r="C25" s="7" t="str">
        <f>VLOOKUP($A25,'PT ORGANISMOS'!$B$5:$H$1025,3,FALSE)</f>
        <v>MADERA 1RA. PINO NACIONAL S/CEPILLAR</v>
      </c>
      <c r="D25" s="8" t="str">
        <f>VLOOKUP($A25,'PT ORGANISMOS'!$B$5:$H$1025,7,FALSE)</f>
        <v>m2</v>
      </c>
      <c r="E25" s="32">
        <v>2.5910000000000002</v>
      </c>
      <c r="F25" s="22">
        <f>VLOOKUP($B25,IN_08_20!$B:$E,4,)</f>
        <v>768.45512599935626</v>
      </c>
      <c r="G25" s="13">
        <f>F25*E25</f>
        <v>1991.0672314643323</v>
      </c>
      <c r="H25" s="8"/>
    </row>
    <row r="26" spans="1:8" s="2" customFormat="1" ht="13.5" customHeight="1" x14ac:dyDescent="0.25">
      <c r="A26" s="27">
        <v>33</v>
      </c>
      <c r="B26" s="39" t="str">
        <f>VLOOKUP($A26,'PT ORGANISMOS'!$B$5:$H$1025,4,FALSE)</f>
        <v>ar.003</v>
      </c>
      <c r="C26" s="7" t="str">
        <f>VLOOKUP($A26,'PT ORGANISMOS'!$B$5:$H$1025,3,FALSE)</f>
        <v>RIPIO ZARANDEADO 1/3</v>
      </c>
      <c r="D26" s="8" t="str">
        <f>VLOOKUP($A26,'PT ORGANISMOS'!$B$5:$H$1025,7,FALSE)</f>
        <v>m3</v>
      </c>
      <c r="E26" s="12">
        <v>0.7</v>
      </c>
      <c r="F26" s="22">
        <f>VLOOKUP($B26,IN_08_20!$B:$E,4,)</f>
        <v>969.41836359764477</v>
      </c>
      <c r="G26" s="13">
        <f>F26*E26</f>
        <v>678.59285451835126</v>
      </c>
      <c r="H26" s="8"/>
    </row>
    <row r="27" spans="1:8" s="2" customFormat="1" ht="13.5" customHeight="1" x14ac:dyDescent="0.25">
      <c r="A27" s="27">
        <v>31</v>
      </c>
      <c r="B27" s="39" t="str">
        <f>VLOOKUP($A27,'PT ORGANISMOS'!$B$5:$H$1025,4,FALSE)</f>
        <v>ar.001</v>
      </c>
      <c r="C27" s="7" t="str">
        <f>VLOOKUP($A27,'PT ORGANISMOS'!$B$5:$H$1025,3,FALSE)</f>
        <v>ARENA GRUESA</v>
      </c>
      <c r="D27" s="8" t="str">
        <f>VLOOKUP($A27,'PT ORGANISMOS'!$B$5:$H$1025,7,FALSE)</f>
        <v>m3</v>
      </c>
      <c r="E27" s="12">
        <v>0.6</v>
      </c>
      <c r="F27" s="22">
        <f>VLOOKUP($B27,IN_08_20!$B:$E,4,)</f>
        <v>836.86388260317074</v>
      </c>
      <c r="G27" s="13">
        <f>F27*E27</f>
        <v>502.11832956190244</v>
      </c>
      <c r="H27" s="8"/>
    </row>
    <row r="28" spans="1:8" s="2" customFormat="1" ht="13.5" customHeight="1" x14ac:dyDescent="0.25">
      <c r="A28" s="27"/>
      <c r="B28" s="35" t="s">
        <v>903</v>
      </c>
      <c r="C28" s="7"/>
      <c r="D28" s="8"/>
      <c r="E28" s="12"/>
      <c r="F28" s="22"/>
      <c r="G28" s="13"/>
      <c r="H28" s="8"/>
    </row>
    <row r="29" spans="1:8" s="2" customFormat="1" ht="13.5" customHeight="1" x14ac:dyDescent="0.25">
      <c r="A29" s="27">
        <v>202</v>
      </c>
      <c r="B29" s="39" t="str">
        <f>VLOOKUP($A29,'PT ORGANISMOS'!$B$5:$H$1025,4,FALSE)</f>
        <v>mo.006</v>
      </c>
      <c r="C29" s="7" t="str">
        <f>VLOOKUP($A29,'PT ORGANISMOS'!$B$5:$H$1025,3,FALSE)</f>
        <v>CUADRILLA TIPO UOCRA</v>
      </c>
      <c r="D29" s="8" t="str">
        <f>VLOOKUP($A29,'PT ORGANISMOS'!$B$5:$H$1025,7,FALSE)</f>
        <v>h</v>
      </c>
      <c r="E29" s="12">
        <v>37.25</v>
      </c>
      <c r="F29" s="22">
        <f>VLOOKUP($B29,IN_08_20!$B:$E,4,)</f>
        <v>350.78211407878774</v>
      </c>
      <c r="G29" s="13">
        <f>F29*E29</f>
        <v>13066.633749434843</v>
      </c>
      <c r="H29" s="8"/>
    </row>
    <row r="30" spans="1:8" s="2" customFormat="1" ht="13.5" customHeight="1" x14ac:dyDescent="0.25">
      <c r="A30" s="27"/>
      <c r="B30" s="35" t="s">
        <v>904</v>
      </c>
      <c r="C30" s="7"/>
      <c r="D30" s="8"/>
      <c r="E30" s="12"/>
      <c r="F30" s="22"/>
      <c r="G30" s="13"/>
      <c r="H30" s="8"/>
    </row>
    <row r="31" spans="1:8" s="2" customFormat="1" ht="13.5" customHeight="1" x14ac:dyDescent="0.25">
      <c r="A31" s="30">
        <v>83</v>
      </c>
      <c r="B31" s="40" t="str">
        <f>VLOOKUP($A31,'PT ORGANISMOS'!$B$5:$H$1025,4,FALSE)</f>
        <v>eq.020</v>
      </c>
      <c r="C31" s="14" t="str">
        <f>VLOOKUP($A31,'PT ORGANISMOS'!$B$5:$H$1025,3,FALSE)</f>
        <v>MIXER HORMIGÓN 5 M3</v>
      </c>
      <c r="D31" s="15" t="str">
        <f>VLOOKUP($A31,'PT ORGANISMOS'!$B$5:$H$1025,7,FALSE)</f>
        <v>h</v>
      </c>
      <c r="E31" s="16">
        <v>0.05</v>
      </c>
      <c r="F31" s="24">
        <f>VLOOKUP($B31,IN_08_20!$B:$E,4,)</f>
        <v>5726.1348881594367</v>
      </c>
      <c r="G31" s="17">
        <f>F31*E31</f>
        <v>286.30674440797185</v>
      </c>
      <c r="H31" s="15"/>
    </row>
    <row r="34" spans="1:8" s="2" customFormat="1" ht="15.75" x14ac:dyDescent="0.25">
      <c r="A34" s="50" t="s">
        <v>15</v>
      </c>
      <c r="B34" s="42" t="s">
        <v>930</v>
      </c>
      <c r="C34" s="11"/>
      <c r="D34" s="45" t="s">
        <v>913</v>
      </c>
      <c r="E34" s="43" t="str">
        <f>A34</f>
        <v>0.12.02.F</v>
      </c>
      <c r="F34" s="45" t="s">
        <v>920</v>
      </c>
      <c r="G34" s="44">
        <f>SUM(G36:G45)</f>
        <v>39442.719303334852</v>
      </c>
      <c r="H34" s="8" t="s">
        <v>1</v>
      </c>
    </row>
    <row r="35" spans="1:8" s="2" customFormat="1" ht="15" x14ac:dyDescent="0.25">
      <c r="A35" s="28"/>
      <c r="B35" s="34" t="s">
        <v>909</v>
      </c>
      <c r="C35" s="18"/>
      <c r="D35" s="19" t="s">
        <v>914</v>
      </c>
      <c r="E35" s="19" t="s">
        <v>910</v>
      </c>
      <c r="F35" s="20" t="s">
        <v>911</v>
      </c>
      <c r="G35" s="20" t="s">
        <v>912</v>
      </c>
      <c r="H35" s="18"/>
    </row>
    <row r="36" spans="1:8" s="2" customFormat="1" ht="13.5" customHeight="1" x14ac:dyDescent="0.25">
      <c r="A36" s="29"/>
      <c r="B36" s="46" t="s">
        <v>902</v>
      </c>
      <c r="C36" s="25"/>
      <c r="D36" s="41"/>
      <c r="E36" s="47"/>
      <c r="F36" s="48"/>
      <c r="G36" s="49"/>
      <c r="H36" s="41"/>
    </row>
    <row r="37" spans="1:8" s="2" customFormat="1" ht="13.5" customHeight="1" x14ac:dyDescent="0.25">
      <c r="A37" s="27">
        <v>2</v>
      </c>
      <c r="B37" s="39" t="str">
        <f>VLOOKUP($A37,'PT ORGANISMOS'!$B$5:$H$1025,4,FALSE)</f>
        <v>ac.015</v>
      </c>
      <c r="C37" s="7" t="str">
        <f>VLOOKUP($A37,'PT ORGANISMOS'!$B$5:$H$1025,3,FALSE)</f>
        <v>HIERRO MEJORADO DE 10 MM.</v>
      </c>
      <c r="D37" s="8" t="str">
        <f>VLOOKUP($A37,'PT ORGANISMOS'!$B$5:$H$1025,7,FALSE)</f>
        <v>kg</v>
      </c>
      <c r="E37" s="12">
        <v>132</v>
      </c>
      <c r="F37" s="22">
        <f>VLOOKUP($B37,IN_08_20!$B:$E,4,)</f>
        <v>122.68072912729149</v>
      </c>
      <c r="G37" s="13">
        <f>F37*E37</f>
        <v>16193.856244802477</v>
      </c>
      <c r="H37" s="8"/>
    </row>
    <row r="38" spans="1:8" s="2" customFormat="1" ht="13.5" customHeight="1" x14ac:dyDescent="0.25">
      <c r="A38" s="27">
        <v>181</v>
      </c>
      <c r="B38" s="39" t="str">
        <f>VLOOKUP($A38,'PT ORGANISMOS'!$B$5:$H$1025,4,FALSE)</f>
        <v>li.006</v>
      </c>
      <c r="C38" s="7" t="str">
        <f>VLOOKUP($A38,'PT ORGANISMOS'!$B$5:$H$1025,3,FALSE)</f>
        <v xml:space="preserve">CEMENTO PORTLAND (PARA VARIACIÓN HISTÓRICA) </v>
      </c>
      <c r="D38" s="8" t="str">
        <f>VLOOKUP($A38,'PT ORGANISMOS'!$B$5:$H$1025,7,FALSE)</f>
        <v>kg</v>
      </c>
      <c r="E38" s="12">
        <v>310</v>
      </c>
      <c r="F38" s="22">
        <f>VLOOKUP($B38,IN_08_20!$B:$E,4,)</f>
        <v>22.903541245132185</v>
      </c>
      <c r="G38" s="13">
        <f>F38*E38</f>
        <v>7100.0977859909772</v>
      </c>
      <c r="H38" s="8"/>
    </row>
    <row r="39" spans="1:8" s="2" customFormat="1" ht="13.5" customHeight="1" x14ac:dyDescent="0.25">
      <c r="A39" s="27">
        <v>187</v>
      </c>
      <c r="B39" s="39" t="str">
        <f>VLOOKUP($A39,'PT ORGANISMOS'!$B$5:$H$1025,4,FALSE)</f>
        <v>ma.006</v>
      </c>
      <c r="C39" s="7" t="str">
        <f>VLOOKUP($A39,'PT ORGANISMOS'!$B$5:$H$1025,3,FALSE)</f>
        <v>MADERA 1RA. PINO NACIONAL S/CEPILLAR</v>
      </c>
      <c r="D39" s="8" t="str">
        <f>VLOOKUP($A39,'PT ORGANISMOS'!$B$5:$H$1025,7,FALSE)</f>
        <v>m2</v>
      </c>
      <c r="E39" s="32">
        <v>1.9419999999999999</v>
      </c>
      <c r="F39" s="22">
        <f>VLOOKUP($B39,IN_08_20!$B:$E,4,)</f>
        <v>768.45512599935626</v>
      </c>
      <c r="G39" s="13">
        <f>F39*E39</f>
        <v>1492.3398546907499</v>
      </c>
      <c r="H39" s="8"/>
    </row>
    <row r="40" spans="1:8" s="2" customFormat="1" ht="13.5" customHeight="1" x14ac:dyDescent="0.25">
      <c r="A40" s="27">
        <v>33</v>
      </c>
      <c r="B40" s="39" t="str">
        <f>VLOOKUP($A40,'PT ORGANISMOS'!$B$5:$H$1025,4,FALSE)</f>
        <v>ar.003</v>
      </c>
      <c r="C40" s="7" t="str">
        <f>VLOOKUP($A40,'PT ORGANISMOS'!$B$5:$H$1025,3,FALSE)</f>
        <v>RIPIO ZARANDEADO 1/3</v>
      </c>
      <c r="D40" s="8" t="str">
        <f>VLOOKUP($A40,'PT ORGANISMOS'!$B$5:$H$1025,7,FALSE)</f>
        <v>m3</v>
      </c>
      <c r="E40" s="12">
        <v>0.7</v>
      </c>
      <c r="F40" s="22">
        <f>VLOOKUP($B40,IN_08_20!$B:$E,4,)</f>
        <v>969.41836359764477</v>
      </c>
      <c r="G40" s="13">
        <f>F40*E40</f>
        <v>678.59285451835126</v>
      </c>
      <c r="H40" s="8"/>
    </row>
    <row r="41" spans="1:8" s="2" customFormat="1" ht="13.5" customHeight="1" x14ac:dyDescent="0.25">
      <c r="A41" s="27">
        <v>31</v>
      </c>
      <c r="B41" s="39" t="str">
        <f>VLOOKUP($A41,'PT ORGANISMOS'!$B$5:$H$1025,4,FALSE)</f>
        <v>ar.001</v>
      </c>
      <c r="C41" s="7" t="str">
        <f>VLOOKUP($A41,'PT ORGANISMOS'!$B$5:$H$1025,3,FALSE)</f>
        <v>ARENA GRUESA</v>
      </c>
      <c r="D41" s="8" t="str">
        <f>VLOOKUP($A41,'PT ORGANISMOS'!$B$5:$H$1025,7,FALSE)</f>
        <v>m3</v>
      </c>
      <c r="E41" s="12">
        <v>0.6</v>
      </c>
      <c r="F41" s="22">
        <f>VLOOKUP($B41,IN_08_20!$B:$E,4,)</f>
        <v>836.86388260317074</v>
      </c>
      <c r="G41" s="13">
        <f>F41*E41</f>
        <v>502.11832956190244</v>
      </c>
      <c r="H41" s="8"/>
    </row>
    <row r="42" spans="1:8" s="2" customFormat="1" ht="13.5" customHeight="1" x14ac:dyDescent="0.25">
      <c r="A42" s="27"/>
      <c r="B42" s="35" t="s">
        <v>903</v>
      </c>
      <c r="C42" s="7"/>
      <c r="D42" s="8"/>
      <c r="E42" s="12"/>
      <c r="F42" s="22"/>
      <c r="G42" s="13"/>
      <c r="H42" s="8"/>
    </row>
    <row r="43" spans="1:8" s="2" customFormat="1" ht="13.5" customHeight="1" x14ac:dyDescent="0.25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37.6</v>
      </c>
      <c r="F43" s="22">
        <f>VLOOKUP($B43,IN_08_20!$B:$E,4,)</f>
        <v>350.78211407878774</v>
      </c>
      <c r="G43" s="13">
        <f>F43*E43</f>
        <v>13189.40748936242</v>
      </c>
      <c r="H43" s="8"/>
    </row>
    <row r="44" spans="1:8" s="2" customFormat="1" ht="13.5" customHeight="1" x14ac:dyDescent="0.25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 x14ac:dyDescent="0.25">
      <c r="A45" s="30">
        <v>83</v>
      </c>
      <c r="B45" s="40" t="str">
        <f>VLOOKUP($A45,'PT ORGANISMOS'!$B$5:$H$1025,4,FALSE)</f>
        <v>eq.020</v>
      </c>
      <c r="C45" s="14" t="str">
        <f>VLOOKUP($A45,'PT ORGANISMOS'!$B$5:$H$1025,3,FALSE)</f>
        <v>MIXER HORMIGÓN 5 M3</v>
      </c>
      <c r="D45" s="15" t="str">
        <f>VLOOKUP($A45,'PT ORGANISMOS'!$B$5:$H$1025,7,FALSE)</f>
        <v>h</v>
      </c>
      <c r="E45" s="16">
        <v>0.05</v>
      </c>
      <c r="F45" s="24">
        <f>VLOOKUP($B45,IN_08_20!$B:$E,4,)</f>
        <v>5726.1348881594367</v>
      </c>
      <c r="G45" s="17">
        <f>F45*E45</f>
        <v>286.30674440797185</v>
      </c>
      <c r="H45" s="15"/>
    </row>
    <row r="48" spans="1:8" s="2" customFormat="1" ht="15.75" x14ac:dyDescent="0.25">
      <c r="A48" s="50" t="s">
        <v>14</v>
      </c>
      <c r="B48" s="42" t="s">
        <v>931</v>
      </c>
      <c r="C48" s="11"/>
      <c r="D48" s="45" t="s">
        <v>913</v>
      </c>
      <c r="E48" s="43" t="str">
        <f>A48</f>
        <v>0.12.03.F</v>
      </c>
      <c r="F48" s="45" t="s">
        <v>920</v>
      </c>
      <c r="G48" s="44">
        <f>SUM(G50:G59)</f>
        <v>41974.391164027656</v>
      </c>
      <c r="H48" s="8" t="s">
        <v>1</v>
      </c>
    </row>
    <row r="49" spans="1:8" s="2" customFormat="1" ht="15" x14ac:dyDescent="0.25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 x14ac:dyDescent="0.25">
      <c r="A50" s="29"/>
      <c r="B50" s="46" t="s">
        <v>902</v>
      </c>
      <c r="C50" s="25"/>
      <c r="D50" s="41"/>
      <c r="E50" s="47"/>
      <c r="F50" s="48"/>
      <c r="G50" s="49"/>
      <c r="H50" s="41"/>
    </row>
    <row r="51" spans="1:8" s="2" customFormat="1" ht="13.5" customHeight="1" x14ac:dyDescent="0.25">
      <c r="A51" s="27">
        <v>2</v>
      </c>
      <c r="B51" s="39" t="str">
        <f>VLOOKUP($A51,'PT ORGANISMOS'!$B$5:$H$1025,4,FALSE)</f>
        <v>ac.015</v>
      </c>
      <c r="C51" s="7" t="str">
        <f>VLOOKUP($A51,'PT ORGANISMOS'!$B$5:$H$1025,3,FALSE)</f>
        <v>HIERRO MEJORADO DE 10 MM.</v>
      </c>
      <c r="D51" s="8" t="str">
        <f>VLOOKUP($A51,'PT ORGANISMOS'!$B$5:$H$1025,7,FALSE)</f>
        <v>kg</v>
      </c>
      <c r="E51" s="12">
        <v>134</v>
      </c>
      <c r="F51" s="22">
        <f>VLOOKUP($B51,IN_08_20!$B:$E,4,)</f>
        <v>122.68072912729149</v>
      </c>
      <c r="G51" s="13">
        <f>F51*E51</f>
        <v>16439.21770305706</v>
      </c>
      <c r="H51" s="8"/>
    </row>
    <row r="52" spans="1:8" s="2" customFormat="1" ht="13.5" customHeight="1" x14ac:dyDescent="0.25">
      <c r="A52" s="27">
        <v>181</v>
      </c>
      <c r="B52" s="39" t="str">
        <f>VLOOKUP($A52,'PT ORGANISMOS'!$B$5:$H$1025,4,FALSE)</f>
        <v>li.006</v>
      </c>
      <c r="C52" s="7" t="str">
        <f>VLOOKUP($A52,'PT ORGANISMOS'!$B$5:$H$1025,3,FALSE)</f>
        <v xml:space="preserve">CEMENTO PORTLAND (PARA VARIACIÓN HISTÓRICA) </v>
      </c>
      <c r="D52" s="8" t="str">
        <f>VLOOKUP($A52,'PT ORGANISMOS'!$B$5:$H$1025,7,FALSE)</f>
        <v>kg</v>
      </c>
      <c r="E52" s="12">
        <v>310</v>
      </c>
      <c r="F52" s="22">
        <f>VLOOKUP($B52,IN_08_20!$B:$E,4,)</f>
        <v>22.903541245132185</v>
      </c>
      <c r="G52" s="13">
        <f>F52*E52</f>
        <v>7100.0977859909772</v>
      </c>
      <c r="H52" s="8"/>
    </row>
    <row r="53" spans="1:8" s="2" customFormat="1" ht="13.5" customHeight="1" x14ac:dyDescent="0.25">
      <c r="A53" s="27">
        <v>187</v>
      </c>
      <c r="B53" s="39" t="str">
        <f>VLOOKUP($A53,'PT ORGANISMOS'!$B$5:$H$1025,4,FALSE)</f>
        <v>ma.006</v>
      </c>
      <c r="C53" s="7" t="str">
        <f>VLOOKUP($A53,'PT ORGANISMOS'!$B$5:$H$1025,3,FALSE)</f>
        <v>MADERA 1RA. PINO NACIONAL S/CEPILLAR</v>
      </c>
      <c r="D53" s="8" t="str">
        <f>VLOOKUP($A53,'PT ORGANISMOS'!$B$5:$H$1025,7,FALSE)</f>
        <v>m2</v>
      </c>
      <c r="E53" s="12">
        <v>3</v>
      </c>
      <c r="F53" s="22">
        <f>VLOOKUP($B53,IN_08_20!$B:$E,4,)</f>
        <v>768.45512599935626</v>
      </c>
      <c r="G53" s="13">
        <f>F53*E53</f>
        <v>2305.3653779980687</v>
      </c>
      <c r="H53" s="8"/>
    </row>
    <row r="54" spans="1:8" s="2" customFormat="1" ht="13.5" customHeight="1" x14ac:dyDescent="0.25">
      <c r="A54" s="27">
        <v>33</v>
      </c>
      <c r="B54" s="39" t="str">
        <f>VLOOKUP($A54,'PT ORGANISMOS'!$B$5:$H$1025,4,FALSE)</f>
        <v>ar.003</v>
      </c>
      <c r="C54" s="7" t="str">
        <f>VLOOKUP($A54,'PT ORGANISMOS'!$B$5:$H$1025,3,FALSE)</f>
        <v>RIPIO ZARANDEADO 1/3</v>
      </c>
      <c r="D54" s="8" t="str">
        <f>VLOOKUP($A54,'PT ORGANISMOS'!$B$5:$H$1025,7,FALSE)</f>
        <v>m3</v>
      </c>
      <c r="E54" s="12">
        <v>0.7</v>
      </c>
      <c r="F54" s="22">
        <f>VLOOKUP($B54,IN_08_20!$B:$E,4,)</f>
        <v>969.41836359764477</v>
      </c>
      <c r="G54" s="13">
        <f>F54*E54</f>
        <v>678.59285451835126</v>
      </c>
      <c r="H54" s="8"/>
    </row>
    <row r="55" spans="1:8" s="2" customFormat="1" ht="13.5" customHeight="1" x14ac:dyDescent="0.25">
      <c r="A55" s="27">
        <v>31</v>
      </c>
      <c r="B55" s="39" t="str">
        <f>VLOOKUP($A55,'PT ORGANISMOS'!$B$5:$H$1025,4,FALSE)</f>
        <v>ar.001</v>
      </c>
      <c r="C55" s="7" t="str">
        <f>VLOOKUP($A55,'PT ORGANISMOS'!$B$5:$H$1025,3,FALSE)</f>
        <v>ARENA GRUESA</v>
      </c>
      <c r="D55" s="8" t="str">
        <f>VLOOKUP($A55,'PT ORGANISMOS'!$B$5:$H$1025,7,FALSE)</f>
        <v>m3</v>
      </c>
      <c r="E55" s="12">
        <v>0.6</v>
      </c>
      <c r="F55" s="22">
        <f>VLOOKUP($B55,IN_08_20!$B:$E,4,)</f>
        <v>836.86388260317074</v>
      </c>
      <c r="G55" s="13">
        <f>F55*E55</f>
        <v>502.11832956190244</v>
      </c>
      <c r="H55" s="8"/>
    </row>
    <row r="56" spans="1:8" s="2" customFormat="1" ht="13.5" customHeight="1" x14ac:dyDescent="0.25">
      <c r="A56" s="27"/>
      <c r="B56" s="35" t="s">
        <v>903</v>
      </c>
      <c r="C56" s="7"/>
      <c r="D56" s="8"/>
      <c r="E56" s="12"/>
      <c r="F56" s="22"/>
      <c r="G56" s="13"/>
      <c r="H56" s="8"/>
    </row>
    <row r="57" spans="1:8" s="2" customFormat="1" ht="13.5" customHeight="1" x14ac:dyDescent="0.25">
      <c r="A57" s="27">
        <v>202</v>
      </c>
      <c r="B57" s="39" t="str">
        <f>VLOOKUP($A57,'PT ORGANISMOS'!$B$5:$H$1025,4,FALSE)</f>
        <v>mo.006</v>
      </c>
      <c r="C57" s="7" t="str">
        <f>VLOOKUP($A57,'PT ORGANISMOS'!$B$5:$H$1025,3,FALSE)</f>
        <v>CUADRILLA TIPO UOCRA</v>
      </c>
      <c r="D57" s="8" t="str">
        <f>VLOOKUP($A57,'PT ORGANISMOS'!$B$5:$H$1025,7,FALSE)</f>
        <v>h</v>
      </c>
      <c r="E57" s="12">
        <v>41.8</v>
      </c>
      <c r="F57" s="22">
        <f>VLOOKUP($B57,IN_08_20!$B:$E,4,)</f>
        <v>350.78211407878774</v>
      </c>
      <c r="G57" s="13">
        <f>F57*E57</f>
        <v>14662.692368493326</v>
      </c>
      <c r="H57" s="8"/>
    </row>
    <row r="58" spans="1:8" s="2" customFormat="1" ht="13.5" customHeight="1" x14ac:dyDescent="0.25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 x14ac:dyDescent="0.25">
      <c r="A59" s="30">
        <v>83</v>
      </c>
      <c r="B59" s="40" t="str">
        <f>VLOOKUP($A59,'PT ORGANISMOS'!$B$5:$H$1025,4,FALSE)</f>
        <v>eq.020</v>
      </c>
      <c r="C59" s="14" t="str">
        <f>VLOOKUP($A59,'PT ORGANISMOS'!$B$5:$H$1025,3,FALSE)</f>
        <v>MIXER HORMIGÓN 5 M3</v>
      </c>
      <c r="D59" s="15" t="str">
        <f>VLOOKUP($A59,'PT ORGANISMOS'!$B$5:$H$1025,7,FALSE)</f>
        <v>h</v>
      </c>
      <c r="E59" s="16">
        <v>0.05</v>
      </c>
      <c r="F59" s="24">
        <f>VLOOKUP($B59,IN_08_20!$B:$E,4,)</f>
        <v>5726.1348881594367</v>
      </c>
      <c r="G59" s="17">
        <f>F59*E59</f>
        <v>286.30674440797185</v>
      </c>
      <c r="H59" s="15"/>
    </row>
    <row r="62" spans="1:8" s="2" customFormat="1" ht="15.75" x14ac:dyDescent="0.25">
      <c r="A62" s="50" t="s">
        <v>13</v>
      </c>
      <c r="B62" s="42" t="s">
        <v>932</v>
      </c>
      <c r="C62" s="11"/>
      <c r="D62" s="45" t="s">
        <v>913</v>
      </c>
      <c r="E62" s="43" t="str">
        <f>A62</f>
        <v>0.12.04.F</v>
      </c>
      <c r="F62" s="45" t="s">
        <v>920</v>
      </c>
      <c r="G62" s="44">
        <f>SUM(G64:G73)</f>
        <v>31455.558488215425</v>
      </c>
      <c r="H62" s="8" t="s">
        <v>1</v>
      </c>
    </row>
    <row r="63" spans="1:8" s="2" customFormat="1" ht="15" x14ac:dyDescent="0.25">
      <c r="A63" s="28"/>
      <c r="B63" s="34" t="s">
        <v>909</v>
      </c>
      <c r="C63" s="18"/>
      <c r="D63" s="19" t="s">
        <v>914</v>
      </c>
      <c r="E63" s="19" t="s">
        <v>910</v>
      </c>
      <c r="F63" s="20" t="s">
        <v>911</v>
      </c>
      <c r="G63" s="20" t="s">
        <v>912</v>
      </c>
      <c r="H63" s="18"/>
    </row>
    <row r="64" spans="1:8" s="2" customFormat="1" ht="13.5" customHeight="1" x14ac:dyDescent="0.25">
      <c r="A64" s="29"/>
      <c r="B64" s="46" t="s">
        <v>902</v>
      </c>
      <c r="C64" s="25"/>
      <c r="D64" s="41"/>
      <c r="E64" s="47"/>
      <c r="F64" s="48"/>
      <c r="G64" s="49"/>
      <c r="H64" s="41"/>
    </row>
    <row r="65" spans="1:8" s="2" customFormat="1" ht="13.5" customHeight="1" x14ac:dyDescent="0.25">
      <c r="A65" s="27">
        <v>2</v>
      </c>
      <c r="B65" s="39" t="str">
        <f>VLOOKUP($A65,'PT ORGANISMOS'!$B$5:$H$1025,4,FALSE)</f>
        <v>ac.015</v>
      </c>
      <c r="C65" s="7" t="str">
        <f>VLOOKUP($A65,'PT ORGANISMOS'!$B$5:$H$1025,3,FALSE)</f>
        <v>HIERRO MEJORADO DE 10 MM.</v>
      </c>
      <c r="D65" s="8" t="str">
        <f>VLOOKUP($A65,'PT ORGANISMOS'!$B$5:$H$1025,7,FALSE)</f>
        <v>kg</v>
      </c>
      <c r="E65" s="32">
        <v>78.733000000000004</v>
      </c>
      <c r="F65" s="22">
        <f>VLOOKUP($B65,IN_08_20!$B:$E,4,)</f>
        <v>122.68072912729149</v>
      </c>
      <c r="G65" s="13">
        <f>F65*E65</f>
        <v>9659.0218463790407</v>
      </c>
      <c r="H65" s="8"/>
    </row>
    <row r="66" spans="1:8" s="2" customFormat="1" ht="13.5" customHeight="1" x14ac:dyDescent="0.25">
      <c r="A66" s="27">
        <v>181</v>
      </c>
      <c r="B66" s="39" t="str">
        <f>VLOOKUP($A66,'PT ORGANISMOS'!$B$5:$H$1025,4,FALSE)</f>
        <v>li.006</v>
      </c>
      <c r="C66" s="7" t="str">
        <f>VLOOKUP($A66,'PT ORGANISMOS'!$B$5:$H$1025,3,FALSE)</f>
        <v xml:space="preserve">CEMENTO PORTLAND (PARA VARIACIÓN HISTÓRICA) </v>
      </c>
      <c r="D66" s="8" t="str">
        <f>VLOOKUP($A66,'PT ORGANISMOS'!$B$5:$H$1025,7,FALSE)</f>
        <v>kg</v>
      </c>
      <c r="E66" s="12">
        <v>310</v>
      </c>
      <c r="F66" s="22">
        <f>VLOOKUP($B66,IN_08_20!$B:$E,4,)</f>
        <v>22.903541245132185</v>
      </c>
      <c r="G66" s="13">
        <f>F66*E66</f>
        <v>7100.0977859909772</v>
      </c>
      <c r="H66" s="8"/>
    </row>
    <row r="67" spans="1:8" s="2" customFormat="1" ht="13.5" customHeight="1" x14ac:dyDescent="0.25">
      <c r="A67" s="27">
        <v>187</v>
      </c>
      <c r="B67" s="39" t="str">
        <f>VLOOKUP($A67,'PT ORGANISMOS'!$B$5:$H$1025,4,FALSE)</f>
        <v>ma.006</v>
      </c>
      <c r="C67" s="7" t="str">
        <f>VLOOKUP($A67,'PT ORGANISMOS'!$B$5:$H$1025,3,FALSE)</f>
        <v>MADERA 1RA. PINO NACIONAL S/CEPILLAR</v>
      </c>
      <c r="D67" s="8" t="str">
        <f>VLOOKUP($A67,'PT ORGANISMOS'!$B$5:$H$1025,7,FALSE)</f>
        <v>m2</v>
      </c>
      <c r="E67" s="12">
        <v>3.43</v>
      </c>
      <c r="F67" s="22">
        <f>VLOOKUP($B67,IN_08_20!$B:$E,4,)</f>
        <v>768.45512599935626</v>
      </c>
      <c r="G67" s="13">
        <f>F67*E67</f>
        <v>2635.8010821777921</v>
      </c>
      <c r="H67" s="8"/>
    </row>
    <row r="68" spans="1:8" s="2" customFormat="1" ht="13.5" customHeight="1" x14ac:dyDescent="0.25">
      <c r="A68" s="27">
        <v>33</v>
      </c>
      <c r="B68" s="39" t="str">
        <f>VLOOKUP($A68,'PT ORGANISMOS'!$B$5:$H$1025,4,FALSE)</f>
        <v>ar.003</v>
      </c>
      <c r="C68" s="7" t="str">
        <f>VLOOKUP($A68,'PT ORGANISMOS'!$B$5:$H$1025,3,FALSE)</f>
        <v>RIPIO ZARANDEADO 1/3</v>
      </c>
      <c r="D68" s="8" t="str">
        <f>VLOOKUP($A68,'PT ORGANISMOS'!$B$5:$H$1025,7,FALSE)</f>
        <v>m3</v>
      </c>
      <c r="E68" s="12">
        <v>0.7</v>
      </c>
      <c r="F68" s="22">
        <f>VLOOKUP($B68,IN_08_20!$B:$E,4,)</f>
        <v>969.41836359764477</v>
      </c>
      <c r="G68" s="13">
        <f>F68*E68</f>
        <v>678.59285451835126</v>
      </c>
      <c r="H68" s="8"/>
    </row>
    <row r="69" spans="1:8" s="2" customFormat="1" ht="13.5" customHeight="1" x14ac:dyDescent="0.25">
      <c r="A69" s="27">
        <v>31</v>
      </c>
      <c r="B69" s="39" t="str">
        <f>VLOOKUP($A69,'PT ORGANISMOS'!$B$5:$H$1025,4,FALSE)</f>
        <v>ar.001</v>
      </c>
      <c r="C69" s="7" t="str">
        <f>VLOOKUP($A69,'PT ORGANISMOS'!$B$5:$H$1025,3,FALSE)</f>
        <v>ARENA GRUESA</v>
      </c>
      <c r="D69" s="8" t="str">
        <f>VLOOKUP($A69,'PT ORGANISMOS'!$B$5:$H$1025,7,FALSE)</f>
        <v>m3</v>
      </c>
      <c r="E69" s="12">
        <v>0.6</v>
      </c>
      <c r="F69" s="22">
        <f>VLOOKUP($B69,IN_08_20!$B:$E,4,)</f>
        <v>836.86388260317074</v>
      </c>
      <c r="G69" s="13">
        <f>F69*E69</f>
        <v>502.11832956190244</v>
      </c>
      <c r="H69" s="8"/>
    </row>
    <row r="70" spans="1:8" s="2" customFormat="1" ht="13.5" customHeight="1" x14ac:dyDescent="0.25">
      <c r="A70" s="27"/>
      <c r="B70" s="35" t="s">
        <v>903</v>
      </c>
      <c r="C70" s="7"/>
      <c r="D70" s="8"/>
      <c r="E70" s="12"/>
      <c r="F70" s="22"/>
      <c r="G70" s="13"/>
      <c r="H70" s="8"/>
    </row>
    <row r="71" spans="1:8" s="2" customFormat="1" ht="13.5" customHeight="1" x14ac:dyDescent="0.25">
      <c r="A71" s="27">
        <v>202</v>
      </c>
      <c r="B71" s="39" t="str">
        <f>VLOOKUP($A71,'PT ORGANISMOS'!$B$5:$H$1025,4,FALSE)</f>
        <v>mo.006</v>
      </c>
      <c r="C71" s="7" t="str">
        <f>VLOOKUP($A71,'PT ORGANISMOS'!$B$5:$H$1025,3,FALSE)</f>
        <v>CUADRILLA TIPO UOCRA</v>
      </c>
      <c r="D71" s="8" t="str">
        <f>VLOOKUP($A71,'PT ORGANISMOS'!$B$5:$H$1025,7,FALSE)</f>
        <v>h</v>
      </c>
      <c r="E71" s="12">
        <v>30.2</v>
      </c>
      <c r="F71" s="22">
        <f>VLOOKUP($B71,IN_08_20!$B:$E,4,)</f>
        <v>350.78211407878774</v>
      </c>
      <c r="G71" s="13">
        <f>F71*E71</f>
        <v>10593.61984517939</v>
      </c>
      <c r="H71" s="8"/>
    </row>
    <row r="72" spans="1:8" s="2" customFormat="1" ht="13.5" customHeight="1" x14ac:dyDescent="0.25">
      <c r="A72" s="27"/>
      <c r="B72" s="35" t="s">
        <v>904</v>
      </c>
      <c r="C72" s="7"/>
      <c r="D72" s="8"/>
      <c r="E72" s="12"/>
      <c r="F72" s="22"/>
      <c r="G72" s="13"/>
      <c r="H72" s="8"/>
    </row>
    <row r="73" spans="1:8" s="2" customFormat="1" ht="13.5" customHeight="1" x14ac:dyDescent="0.25">
      <c r="A73" s="30">
        <v>83</v>
      </c>
      <c r="B73" s="40" t="str">
        <f>VLOOKUP($A73,'PT ORGANISMOS'!$B$5:$H$1025,4,FALSE)</f>
        <v>eq.020</v>
      </c>
      <c r="C73" s="14" t="str">
        <f>VLOOKUP($A73,'PT ORGANISMOS'!$B$5:$H$1025,3,FALSE)</f>
        <v>MIXER HORMIGÓN 5 M3</v>
      </c>
      <c r="D73" s="15" t="str">
        <f>VLOOKUP($A73,'PT ORGANISMOS'!$B$5:$H$1025,7,FALSE)</f>
        <v>h</v>
      </c>
      <c r="E73" s="16">
        <v>0.05</v>
      </c>
      <c r="F73" s="24">
        <f>VLOOKUP($B73,IN_08_20!$B:$E,4,)</f>
        <v>5726.1348881594367</v>
      </c>
      <c r="G73" s="17">
        <f>F73*E73</f>
        <v>286.30674440797185</v>
      </c>
      <c r="H73" s="15"/>
    </row>
    <row r="76" spans="1:8" s="2" customFormat="1" ht="15.75" x14ac:dyDescent="0.25">
      <c r="A76" s="50" t="s">
        <v>12</v>
      </c>
      <c r="B76" s="42" t="s">
        <v>933</v>
      </c>
      <c r="C76" s="11"/>
      <c r="D76" s="45" t="s">
        <v>913</v>
      </c>
      <c r="E76" s="43" t="str">
        <f>A76</f>
        <v>0.12.05.F</v>
      </c>
      <c r="F76" s="45" t="s">
        <v>920</v>
      </c>
      <c r="G76" s="44">
        <f>SUM(G78:G89)</f>
        <v>3935.4997071116627</v>
      </c>
      <c r="H76" s="8" t="s">
        <v>3</v>
      </c>
    </row>
    <row r="77" spans="1:8" s="2" customFormat="1" ht="15" x14ac:dyDescent="0.25">
      <c r="A77" s="28"/>
      <c r="B77" s="34" t="s">
        <v>909</v>
      </c>
      <c r="C77" s="18"/>
      <c r="D77" s="19" t="s">
        <v>914</v>
      </c>
      <c r="E77" s="19" t="s">
        <v>910</v>
      </c>
      <c r="F77" s="20" t="s">
        <v>911</v>
      </c>
      <c r="G77" s="20" t="s">
        <v>912</v>
      </c>
      <c r="H77" s="18"/>
    </row>
    <row r="78" spans="1:8" s="2" customFormat="1" ht="13.5" customHeight="1" x14ac:dyDescent="0.25">
      <c r="A78" s="29"/>
      <c r="B78" s="46" t="s">
        <v>902</v>
      </c>
      <c r="C78" s="25"/>
      <c r="D78" s="41"/>
      <c r="E78" s="47"/>
      <c r="F78" s="48"/>
      <c r="G78" s="49"/>
      <c r="H78" s="41"/>
    </row>
    <row r="79" spans="1:8" s="2" customFormat="1" ht="13.5" customHeight="1" x14ac:dyDescent="0.25">
      <c r="A79" s="27">
        <v>4</v>
      </c>
      <c r="B79" s="39" t="str">
        <f>VLOOKUP($A79,'PT ORGANISMOS'!$B$5:$H$1025,4,FALSE)</f>
        <v>ac.030</v>
      </c>
      <c r="C79" s="7" t="str">
        <f>VLOOKUP($A79,'PT ORGANISMOS'!$B$5:$H$1025,3,FALSE)</f>
        <v>MALLA SIMA R92</v>
      </c>
      <c r="D79" s="8" t="str">
        <f>VLOOKUP($A79,'PT ORGANISMOS'!$B$5:$H$1025,7,FALSE)</f>
        <v>kg</v>
      </c>
      <c r="E79" s="12">
        <v>1.28</v>
      </c>
      <c r="F79" s="22">
        <f>VLOOKUP($B79,IN_08_20!$B:$E,4,)</f>
        <v>219.3680163275331</v>
      </c>
      <c r="G79" s="13">
        <f t="shared" ref="G79:G85" si="0">F79*E79</f>
        <v>280.79106089924238</v>
      </c>
      <c r="H79" s="8"/>
    </row>
    <row r="80" spans="1:8" s="2" customFormat="1" ht="13.5" customHeight="1" x14ac:dyDescent="0.25">
      <c r="A80" s="27">
        <v>177</v>
      </c>
      <c r="B80" s="39" t="str">
        <f>VLOOKUP($A80,'PT ORGANISMOS'!$B$5:$H$1025,4,FALSE)</f>
        <v>la.010</v>
      </c>
      <c r="C80" s="7" t="str">
        <f>VLOOKUP($A80,'PT ORGANISMOS'!$B$5:$H$1025,3,FALSE)</f>
        <v>BOVEDILLA CERÁMICA PARA VIGUETAS 12,5X40X25</v>
      </c>
      <c r="D80" s="8" t="str">
        <f>VLOOKUP($A80,'PT ORGANISMOS'!$B$5:$H$1025,7,FALSE)</f>
        <v>u</v>
      </c>
      <c r="E80" s="12">
        <v>8</v>
      </c>
      <c r="F80" s="22">
        <f>VLOOKUP($B80,IN_08_20!$B:$E,4,)</f>
        <v>52.759951700736707</v>
      </c>
      <c r="G80" s="13">
        <f t="shared" si="0"/>
        <v>422.07961360589366</v>
      </c>
      <c r="H80" s="8"/>
    </row>
    <row r="81" spans="1:8" s="2" customFormat="1" ht="13.5" customHeight="1" x14ac:dyDescent="0.25">
      <c r="A81" s="27">
        <v>43</v>
      </c>
      <c r="B81" s="39" t="str">
        <f>VLOOKUP($A81,'PT ORGANISMOS'!$B$5:$H$1025,4,FALSE)</f>
        <v>bl.003</v>
      </c>
      <c r="C81" s="7" t="str">
        <f>VLOOKUP($A81,'PT ORGANISMOS'!$B$5:$H$1025,3,FALSE)</f>
        <v>VIGUETAS PRETENSADAS 3.90 M.</v>
      </c>
      <c r="D81" s="8" t="str">
        <f>VLOOKUP($A81,'PT ORGANISMOS'!$B$5:$H$1025,7,FALSE)</f>
        <v>m</v>
      </c>
      <c r="E81" s="12">
        <v>2.1</v>
      </c>
      <c r="F81" s="22">
        <f>VLOOKUP($B81,IN_08_20!$B:$E,4,)</f>
        <v>211.7730848543099</v>
      </c>
      <c r="G81" s="13">
        <f t="shared" si="0"/>
        <v>444.72347819405081</v>
      </c>
      <c r="H81" s="8"/>
    </row>
    <row r="82" spans="1:8" s="2" customFormat="1" ht="13.5" customHeight="1" x14ac:dyDescent="0.25">
      <c r="A82" s="27">
        <v>181</v>
      </c>
      <c r="B82" s="39" t="str">
        <f>VLOOKUP($A82,'PT ORGANISMOS'!$B$5:$H$1025,4,FALSE)</f>
        <v>li.006</v>
      </c>
      <c r="C82" s="7" t="str">
        <f>VLOOKUP($A82,'PT ORGANISMOS'!$B$5:$H$1025,3,FALSE)</f>
        <v xml:space="preserve">CEMENTO PORTLAND (PARA VARIACIÓN HISTÓRICA) </v>
      </c>
      <c r="D82" s="8" t="str">
        <f>VLOOKUP($A82,'PT ORGANISMOS'!$B$5:$H$1025,7,FALSE)</f>
        <v>kg</v>
      </c>
      <c r="E82" s="12">
        <v>20</v>
      </c>
      <c r="F82" s="22">
        <f>VLOOKUP($B82,IN_08_20!$B:$E,4,)</f>
        <v>22.903541245132185</v>
      </c>
      <c r="G82" s="13">
        <f t="shared" si="0"/>
        <v>458.07082490264372</v>
      </c>
      <c r="H82" s="8"/>
    </row>
    <row r="83" spans="1:8" s="2" customFormat="1" ht="13.5" customHeight="1" x14ac:dyDescent="0.25">
      <c r="A83" s="27">
        <v>187</v>
      </c>
      <c r="B83" s="39" t="str">
        <f>VLOOKUP($A83,'PT ORGANISMOS'!$B$5:$H$1025,4,FALSE)</f>
        <v>ma.006</v>
      </c>
      <c r="C83" s="7" t="str">
        <f>VLOOKUP($A83,'PT ORGANISMOS'!$B$5:$H$1025,3,FALSE)</f>
        <v>MADERA 1RA. PINO NACIONAL S/CEPILLAR</v>
      </c>
      <c r="D83" s="8" t="str">
        <f>VLOOKUP($A83,'PT ORGANISMOS'!$B$5:$H$1025,7,FALSE)</f>
        <v>m2</v>
      </c>
      <c r="E83" s="32">
        <v>0.872</v>
      </c>
      <c r="F83" s="22">
        <f>VLOOKUP($B83,IN_08_20!$B:$E,4,)</f>
        <v>768.45512599935626</v>
      </c>
      <c r="G83" s="13">
        <f t="shared" si="0"/>
        <v>670.09286987143867</v>
      </c>
      <c r="H83" s="8"/>
    </row>
    <row r="84" spans="1:8" s="2" customFormat="1" ht="13.5" customHeight="1" x14ac:dyDescent="0.25">
      <c r="A84" s="27">
        <v>33</v>
      </c>
      <c r="B84" s="39" t="str">
        <f>VLOOKUP($A84,'PT ORGANISMOS'!$B$5:$H$1025,4,FALSE)</f>
        <v>ar.003</v>
      </c>
      <c r="C84" s="7" t="str">
        <f>VLOOKUP($A84,'PT ORGANISMOS'!$B$5:$H$1025,3,FALSE)</f>
        <v>RIPIO ZARANDEADO 1/3</v>
      </c>
      <c r="D84" s="8" t="str">
        <f>VLOOKUP($A84,'PT ORGANISMOS'!$B$5:$H$1025,7,FALSE)</f>
        <v>m3</v>
      </c>
      <c r="E84" s="32">
        <v>3.3000000000000002E-2</v>
      </c>
      <c r="F84" s="22">
        <f>VLOOKUP($B84,IN_08_20!$B:$E,4,)</f>
        <v>969.41836359764477</v>
      </c>
      <c r="G84" s="13">
        <f t="shared" si="0"/>
        <v>31.99080599872228</v>
      </c>
      <c r="H84" s="8"/>
    </row>
    <row r="85" spans="1:8" s="2" customFormat="1" ht="13.5" customHeight="1" x14ac:dyDescent="0.25">
      <c r="A85" s="27">
        <v>31</v>
      </c>
      <c r="B85" s="39" t="str">
        <f>VLOOKUP($A85,'PT ORGANISMOS'!$B$5:$H$1025,4,FALSE)</f>
        <v>ar.001</v>
      </c>
      <c r="C85" s="7" t="str">
        <f>VLOOKUP($A85,'PT ORGANISMOS'!$B$5:$H$1025,3,FALSE)</f>
        <v>ARENA GRUESA</v>
      </c>
      <c r="D85" s="8" t="str">
        <f>VLOOKUP($A85,'PT ORGANISMOS'!$B$5:$H$1025,7,FALSE)</f>
        <v>m3</v>
      </c>
      <c r="E85" s="32">
        <v>3.3000000000000002E-2</v>
      </c>
      <c r="F85" s="22">
        <f>VLOOKUP($B85,IN_08_20!$B:$E,4,)</f>
        <v>836.86388260317074</v>
      </c>
      <c r="G85" s="13">
        <f t="shared" si="0"/>
        <v>27.616508125904634</v>
      </c>
      <c r="H85" s="8"/>
    </row>
    <row r="86" spans="1:8" s="2" customFormat="1" ht="13.5" customHeight="1" x14ac:dyDescent="0.25">
      <c r="A86" s="27"/>
      <c r="B86" s="35" t="s">
        <v>903</v>
      </c>
      <c r="C86" s="7"/>
      <c r="D86" s="8"/>
      <c r="E86" s="12"/>
      <c r="F86" s="21"/>
      <c r="G86" s="13"/>
      <c r="H86" s="8"/>
    </row>
    <row r="87" spans="1:8" s="2" customFormat="1" ht="13.5" customHeight="1" x14ac:dyDescent="0.25">
      <c r="A87" s="27">
        <v>202</v>
      </c>
      <c r="B87" s="39" t="str">
        <f>VLOOKUP($A87,'PT ORGANISMOS'!$B$5:$H$1025,4,FALSE)</f>
        <v>mo.006</v>
      </c>
      <c r="C87" s="7" t="str">
        <f>VLOOKUP($A87,'PT ORGANISMOS'!$B$5:$H$1025,3,FALSE)</f>
        <v>CUADRILLA TIPO UOCRA</v>
      </c>
      <c r="D87" s="8" t="str">
        <f>VLOOKUP($A87,'PT ORGANISMOS'!$B$5:$H$1025,7,FALSE)</f>
        <v>h</v>
      </c>
      <c r="E87" s="12">
        <v>4.4800000000000004</v>
      </c>
      <c r="F87" s="22">
        <f>VLOOKUP($B87,IN_08_20!$B:$E,4,)</f>
        <v>350.78211407878774</v>
      </c>
      <c r="G87" s="13">
        <f>F87*E87</f>
        <v>1571.5038710729693</v>
      </c>
      <c r="H87" s="8"/>
    </row>
    <row r="88" spans="1:8" s="2" customFormat="1" ht="13.5" customHeight="1" x14ac:dyDescent="0.25">
      <c r="A88" s="27"/>
      <c r="B88" s="35" t="s">
        <v>904</v>
      </c>
      <c r="C88" s="7"/>
      <c r="D88" s="8"/>
      <c r="E88" s="12"/>
      <c r="F88" s="22"/>
      <c r="G88" s="13"/>
      <c r="H88" s="8"/>
    </row>
    <row r="89" spans="1:8" s="2" customFormat="1" ht="13.5" customHeight="1" x14ac:dyDescent="0.25">
      <c r="A89" s="30">
        <v>83</v>
      </c>
      <c r="B89" s="40" t="str">
        <f>VLOOKUP($A89,'PT ORGANISMOS'!$B$5:$H$1025,4,FALSE)</f>
        <v>eq.020</v>
      </c>
      <c r="C89" s="14" t="str">
        <f>VLOOKUP($A89,'PT ORGANISMOS'!$B$5:$H$1025,3,FALSE)</f>
        <v>MIXER HORMIGÓN 5 M3</v>
      </c>
      <c r="D89" s="15" t="str">
        <f>VLOOKUP($A89,'PT ORGANISMOS'!$B$5:$H$1025,7,FALSE)</f>
        <v>h</v>
      </c>
      <c r="E89" s="31">
        <v>5.0000000000000001E-3</v>
      </c>
      <c r="F89" s="24">
        <f>VLOOKUP($B89,IN_08_20!$B:$E,4,)</f>
        <v>5726.1348881594367</v>
      </c>
      <c r="G89" s="17">
        <f>F89*E89</f>
        <v>28.630674440797183</v>
      </c>
      <c r="H89" s="15"/>
    </row>
    <row r="92" spans="1:8" s="2" customFormat="1" ht="15.75" x14ac:dyDescent="0.25">
      <c r="A92" s="50" t="s">
        <v>11</v>
      </c>
      <c r="B92" s="42" t="s">
        <v>934</v>
      </c>
      <c r="C92" s="11"/>
      <c r="D92" s="45" t="s">
        <v>913</v>
      </c>
      <c r="E92" s="43" t="str">
        <f>A92</f>
        <v>0.12.06.F</v>
      </c>
      <c r="F92" s="45" t="s">
        <v>920</v>
      </c>
      <c r="G92" s="44">
        <f>SUM(G94:G104)</f>
        <v>33087.545190183184</v>
      </c>
      <c r="H92" s="8" t="s">
        <v>1</v>
      </c>
    </row>
    <row r="93" spans="1:8" s="2" customFormat="1" ht="15" x14ac:dyDescent="0.25">
      <c r="A93" s="28"/>
      <c r="B93" s="34" t="s">
        <v>909</v>
      </c>
      <c r="C93" s="18"/>
      <c r="D93" s="19" t="s">
        <v>914</v>
      </c>
      <c r="E93" s="19" t="s">
        <v>910</v>
      </c>
      <c r="F93" s="20" t="s">
        <v>911</v>
      </c>
      <c r="G93" s="20" t="s">
        <v>912</v>
      </c>
      <c r="H93" s="18"/>
    </row>
    <row r="94" spans="1:8" s="2" customFormat="1" ht="13.5" customHeight="1" x14ac:dyDescent="0.25">
      <c r="A94" s="29"/>
      <c r="B94" s="46" t="s">
        <v>902</v>
      </c>
      <c r="C94" s="25"/>
      <c r="D94" s="41"/>
      <c r="E94" s="47"/>
      <c r="F94" s="48"/>
      <c r="G94" s="49"/>
      <c r="H94" s="41"/>
    </row>
    <row r="95" spans="1:8" s="2" customFormat="1" ht="13.5" customHeight="1" x14ac:dyDescent="0.25">
      <c r="A95" s="27">
        <v>2</v>
      </c>
      <c r="B95" s="39" t="str">
        <f>VLOOKUP($A95,'PT ORGANISMOS'!$B$5:$H$1025,4,FALSE)</f>
        <v>ac.015</v>
      </c>
      <c r="C95" s="7" t="str">
        <f>VLOOKUP($A95,'PT ORGANISMOS'!$B$5:$H$1025,3,FALSE)</f>
        <v>HIERRO MEJORADO DE 10 MM.</v>
      </c>
      <c r="D95" s="8" t="str">
        <f>VLOOKUP($A95,'PT ORGANISMOS'!$B$5:$H$1025,7,FALSE)</f>
        <v>kg</v>
      </c>
      <c r="E95" s="12">
        <v>14.94</v>
      </c>
      <c r="F95" s="22">
        <f>VLOOKUP($B95,IN_08_20!$B:$E,4,)</f>
        <v>122.68072912729149</v>
      </c>
      <c r="G95" s="13">
        <f t="shared" ref="G95:G100" si="1">F95*E95</f>
        <v>1832.8500931617348</v>
      </c>
      <c r="H95" s="8"/>
    </row>
    <row r="96" spans="1:8" s="2" customFormat="1" ht="13.5" customHeight="1" x14ac:dyDescent="0.25">
      <c r="A96" s="27">
        <v>4</v>
      </c>
      <c r="B96" s="39" t="str">
        <f>VLOOKUP($A96,'PT ORGANISMOS'!$B$5:$H$1025,4,FALSE)</f>
        <v>ac.030</v>
      </c>
      <c r="C96" s="7" t="str">
        <f>VLOOKUP($A96,'PT ORGANISMOS'!$B$5:$H$1025,3,FALSE)</f>
        <v>MALLA SIMA R92</v>
      </c>
      <c r="D96" s="8" t="str">
        <f>VLOOKUP($A96,'PT ORGANISMOS'!$B$5:$H$1025,7,FALSE)</f>
        <v>kg</v>
      </c>
      <c r="E96" s="12">
        <v>52.5</v>
      </c>
      <c r="F96" s="22">
        <f>VLOOKUP($B96,IN_08_20!$B:$E,4,)</f>
        <v>219.3680163275331</v>
      </c>
      <c r="G96" s="13">
        <f t="shared" si="1"/>
        <v>11516.820857195487</v>
      </c>
      <c r="H96" s="8"/>
    </row>
    <row r="97" spans="1:8" s="2" customFormat="1" ht="13.5" customHeight="1" x14ac:dyDescent="0.25">
      <c r="A97" s="27">
        <v>181</v>
      </c>
      <c r="B97" s="39" t="str">
        <f>VLOOKUP($A97,'PT ORGANISMOS'!$B$5:$H$1025,4,FALSE)</f>
        <v>li.006</v>
      </c>
      <c r="C97" s="7" t="str">
        <f>VLOOKUP($A97,'PT ORGANISMOS'!$B$5:$H$1025,3,FALSE)</f>
        <v xml:space="preserve">CEMENTO PORTLAND (PARA VARIACIÓN HISTÓRICA) </v>
      </c>
      <c r="D97" s="8" t="str">
        <f>VLOOKUP($A97,'PT ORGANISMOS'!$B$5:$H$1025,7,FALSE)</f>
        <v>kg</v>
      </c>
      <c r="E97" s="12">
        <v>315</v>
      </c>
      <c r="F97" s="22">
        <f>VLOOKUP($B97,IN_08_20!$B:$E,4,)</f>
        <v>22.903541245132185</v>
      </c>
      <c r="G97" s="13">
        <f t="shared" si="1"/>
        <v>7214.6154922166388</v>
      </c>
      <c r="H97" s="8"/>
    </row>
    <row r="98" spans="1:8" s="2" customFormat="1" ht="13.5" customHeight="1" x14ac:dyDescent="0.25">
      <c r="A98" s="27">
        <v>33</v>
      </c>
      <c r="B98" s="39" t="str">
        <f>VLOOKUP($A98,'PT ORGANISMOS'!$B$5:$H$1025,4,FALSE)</f>
        <v>ar.003</v>
      </c>
      <c r="C98" s="7" t="str">
        <f>VLOOKUP($A98,'PT ORGANISMOS'!$B$5:$H$1025,3,FALSE)</f>
        <v>RIPIO ZARANDEADO 1/3</v>
      </c>
      <c r="D98" s="8" t="str">
        <f>VLOOKUP($A98,'PT ORGANISMOS'!$B$5:$H$1025,7,FALSE)</f>
        <v>m3</v>
      </c>
      <c r="E98" s="12">
        <v>0.7</v>
      </c>
      <c r="F98" s="22">
        <f>VLOOKUP($B98,IN_08_20!$B:$E,4,)</f>
        <v>969.41836359764477</v>
      </c>
      <c r="G98" s="13">
        <f t="shared" si="1"/>
        <v>678.59285451835126</v>
      </c>
      <c r="H98" s="8"/>
    </row>
    <row r="99" spans="1:8" s="2" customFormat="1" ht="13.5" customHeight="1" x14ac:dyDescent="0.25">
      <c r="A99" s="27">
        <v>50</v>
      </c>
      <c r="B99" s="39" t="str">
        <f>VLOOKUP($A99,'PT ORGANISMOS'!$B$5:$H$1025,4,FALSE)</f>
        <v>ch.004</v>
      </c>
      <c r="C99" s="7" t="str">
        <f>VLOOKUP($A99,'PT ORGANISMOS'!$B$5:$H$1025,3,FALSE)</f>
        <v>CHAPA DE HIERRO N°16 DD DE 1 X 2 M.</v>
      </c>
      <c r="D99" s="8" t="str">
        <f>VLOOKUP($A99,'PT ORGANISMOS'!$B$5:$H$1025,7,FALSE)</f>
        <v>kg</v>
      </c>
      <c r="E99" s="12">
        <v>3.31</v>
      </c>
      <c r="F99" s="22">
        <f>VLOOKUP($B99,IN_08_20!$B:$E,4,)</f>
        <v>160.95993859742219</v>
      </c>
      <c r="G99" s="13">
        <f t="shared" si="1"/>
        <v>532.7773967574675</v>
      </c>
      <c r="H99" s="8"/>
    </row>
    <row r="100" spans="1:8" s="2" customFormat="1" ht="13.5" customHeight="1" x14ac:dyDescent="0.25">
      <c r="A100" s="27">
        <v>31</v>
      </c>
      <c r="B100" s="39" t="str">
        <f>VLOOKUP($A100,'PT ORGANISMOS'!$B$5:$H$1025,4,FALSE)</f>
        <v>ar.001</v>
      </c>
      <c r="C100" s="7" t="str">
        <f>VLOOKUP($A100,'PT ORGANISMOS'!$B$5:$H$1025,3,FALSE)</f>
        <v>ARENA GRUESA</v>
      </c>
      <c r="D100" s="8" t="str">
        <f>VLOOKUP($A100,'PT ORGANISMOS'!$B$5:$H$1025,7,FALSE)</f>
        <v>m3</v>
      </c>
      <c r="E100" s="12">
        <v>0.6</v>
      </c>
      <c r="F100" s="22">
        <f>VLOOKUP($B100,IN_08_20!$B:$E,4,)</f>
        <v>836.86388260317074</v>
      </c>
      <c r="G100" s="13">
        <f t="shared" si="1"/>
        <v>502.11832956190244</v>
      </c>
      <c r="H100" s="8"/>
    </row>
    <row r="101" spans="1:8" s="2" customFormat="1" ht="13.5" customHeight="1" x14ac:dyDescent="0.25">
      <c r="A101" s="27"/>
      <c r="B101" s="35" t="s">
        <v>903</v>
      </c>
      <c r="C101" s="7"/>
      <c r="D101" s="8"/>
      <c r="E101" s="12"/>
      <c r="F101" s="22"/>
      <c r="G101" s="13"/>
      <c r="H101" s="8"/>
    </row>
    <row r="102" spans="1:8" s="2" customFormat="1" ht="13.5" customHeight="1" x14ac:dyDescent="0.25">
      <c r="A102" s="27">
        <v>202</v>
      </c>
      <c r="B102" s="39" t="str">
        <f>VLOOKUP($A102,'PT ORGANISMOS'!$B$5:$H$1025,4,FALSE)</f>
        <v>mo.006</v>
      </c>
      <c r="C102" s="7" t="str">
        <f>VLOOKUP($A102,'PT ORGANISMOS'!$B$5:$H$1025,3,FALSE)</f>
        <v>CUADRILLA TIPO UOCRA</v>
      </c>
      <c r="D102" s="8" t="str">
        <f>VLOOKUP($A102,'PT ORGANISMOS'!$B$5:$H$1025,7,FALSE)</f>
        <v>h</v>
      </c>
      <c r="E102" s="12">
        <v>30</v>
      </c>
      <c r="F102" s="22">
        <f>VLOOKUP($B102,IN_08_20!$B:$E,4,)</f>
        <v>350.78211407878774</v>
      </c>
      <c r="G102" s="13">
        <f>F102*E102</f>
        <v>10523.463422363633</v>
      </c>
      <c r="H102" s="8"/>
    </row>
    <row r="103" spans="1:8" s="2" customFormat="1" ht="13.5" customHeight="1" x14ac:dyDescent="0.25">
      <c r="A103" s="27"/>
      <c r="B103" s="35" t="s">
        <v>904</v>
      </c>
      <c r="C103" s="7"/>
      <c r="D103" s="8"/>
      <c r="E103" s="12"/>
      <c r="F103" s="22"/>
      <c r="G103" s="13"/>
      <c r="H103" s="8"/>
    </row>
    <row r="104" spans="1:8" s="2" customFormat="1" ht="13.5" customHeight="1" x14ac:dyDescent="0.25">
      <c r="A104" s="30">
        <v>83</v>
      </c>
      <c r="B104" s="40" t="str">
        <f>VLOOKUP($A104,'PT ORGANISMOS'!$B$5:$H$1025,4,FALSE)</f>
        <v>eq.020</v>
      </c>
      <c r="C104" s="14" t="str">
        <f>VLOOKUP($A104,'PT ORGANISMOS'!$B$5:$H$1025,3,FALSE)</f>
        <v>MIXER HORMIGÓN 5 M3</v>
      </c>
      <c r="D104" s="15" t="str">
        <f>VLOOKUP($A104,'PT ORGANISMOS'!$B$5:$H$1025,7,FALSE)</f>
        <v>h</v>
      </c>
      <c r="E104" s="16">
        <v>0.05</v>
      </c>
      <c r="F104" s="24">
        <f>VLOOKUP($B104,IN_08_20!$B:$E,4,)</f>
        <v>5726.1348881594367</v>
      </c>
      <c r="G104" s="17">
        <f>F104*E104</f>
        <v>286.30674440797185</v>
      </c>
      <c r="H104" s="15"/>
    </row>
    <row r="107" spans="1:8" s="2" customFormat="1" ht="15.75" x14ac:dyDescent="0.25">
      <c r="A107" s="50" t="s">
        <v>10</v>
      </c>
      <c r="B107" s="42" t="s">
        <v>935</v>
      </c>
      <c r="C107" s="11"/>
      <c r="D107" s="45" t="s">
        <v>913</v>
      </c>
      <c r="E107" s="43" t="str">
        <f>A107</f>
        <v>0.12.07.F</v>
      </c>
      <c r="F107" s="45" t="s">
        <v>920</v>
      </c>
      <c r="G107" s="44">
        <f>SUM(G109:G118)</f>
        <v>37369.730486804932</v>
      </c>
      <c r="H107" s="8" t="s">
        <v>1</v>
      </c>
    </row>
    <row r="108" spans="1:8" s="2" customFormat="1" ht="15" x14ac:dyDescent="0.25">
      <c r="A108" s="28"/>
      <c r="B108" s="34" t="s">
        <v>909</v>
      </c>
      <c r="C108" s="18"/>
      <c r="D108" s="19" t="s">
        <v>914</v>
      </c>
      <c r="E108" s="19" t="s">
        <v>910</v>
      </c>
      <c r="F108" s="20" t="s">
        <v>911</v>
      </c>
      <c r="G108" s="20" t="s">
        <v>912</v>
      </c>
      <c r="H108" s="18"/>
    </row>
    <row r="109" spans="1:8" s="2" customFormat="1" ht="13.5" customHeight="1" x14ac:dyDescent="0.25">
      <c r="A109" s="29"/>
      <c r="B109" s="46" t="s">
        <v>902</v>
      </c>
      <c r="C109" s="25"/>
      <c r="D109" s="41"/>
      <c r="E109" s="47"/>
      <c r="F109" s="48"/>
      <c r="G109" s="49"/>
      <c r="H109" s="41"/>
    </row>
    <row r="110" spans="1:8" s="2" customFormat="1" ht="13.5" customHeight="1" x14ac:dyDescent="0.25">
      <c r="A110" s="27">
        <v>2</v>
      </c>
      <c r="B110" s="39" t="str">
        <f>VLOOKUP($A110,'PT ORGANISMOS'!$B$5:$H$1025,4,FALSE)</f>
        <v>ac.015</v>
      </c>
      <c r="C110" s="7" t="str">
        <f>VLOOKUP($A110,'PT ORGANISMOS'!$B$5:$H$1025,3,FALSE)</f>
        <v>HIERRO MEJORADO DE 10 MM.</v>
      </c>
      <c r="D110" s="8" t="str">
        <f>VLOOKUP($A110,'PT ORGANISMOS'!$B$5:$H$1025,7,FALSE)</f>
        <v>kg</v>
      </c>
      <c r="E110" s="12">
        <v>121.6</v>
      </c>
      <c r="F110" s="22">
        <f>VLOOKUP($B110,IN_08_20!$B:$E,4,)</f>
        <v>122.68072912729149</v>
      </c>
      <c r="G110" s="13">
        <f>F110*E110</f>
        <v>14917.976661878643</v>
      </c>
      <c r="H110" s="8"/>
    </row>
    <row r="111" spans="1:8" s="2" customFormat="1" ht="13.5" customHeight="1" x14ac:dyDescent="0.25">
      <c r="A111" s="27">
        <v>181</v>
      </c>
      <c r="B111" s="39" t="str">
        <f>VLOOKUP($A111,'PT ORGANISMOS'!$B$5:$H$1025,4,FALSE)</f>
        <v>li.006</v>
      </c>
      <c r="C111" s="7" t="str">
        <f>VLOOKUP($A111,'PT ORGANISMOS'!$B$5:$H$1025,3,FALSE)</f>
        <v xml:space="preserve">CEMENTO PORTLAND (PARA VARIACIÓN HISTÓRICA) </v>
      </c>
      <c r="D111" s="8" t="str">
        <f>VLOOKUP($A111,'PT ORGANISMOS'!$B$5:$H$1025,7,FALSE)</f>
        <v>kg</v>
      </c>
      <c r="E111" s="12">
        <v>310</v>
      </c>
      <c r="F111" s="22">
        <f>VLOOKUP($B111,IN_08_20!$B:$E,4,)</f>
        <v>22.903541245132185</v>
      </c>
      <c r="G111" s="13">
        <f>F111*E111</f>
        <v>7100.0977859909772</v>
      </c>
      <c r="H111" s="8"/>
    </row>
    <row r="112" spans="1:8" s="2" customFormat="1" ht="13.5" customHeight="1" x14ac:dyDescent="0.25">
      <c r="A112" s="27">
        <v>184</v>
      </c>
      <c r="B112" s="39" t="str">
        <f>VLOOKUP($A112,'PT ORGANISMOS'!$B$5:$H$1025,4,FALSE)</f>
        <v>ma.001</v>
      </c>
      <c r="C112" s="7" t="str">
        <f>VLOOKUP($A112,'PT ORGANISMOS'!$B$5:$H$1025,3,FALSE)</f>
        <v>MADERA 1RA. PINO NACIONAL CEPILLADA</v>
      </c>
      <c r="D112" s="8" t="str">
        <f>VLOOKUP($A112,'PT ORGANISMOS'!$B$5:$H$1025,7,FALSE)</f>
        <v>m2</v>
      </c>
      <c r="E112" s="12">
        <v>3.43</v>
      </c>
      <c r="F112" s="22">
        <f>VLOOKUP($B112,IN_08_20!$B:$E,4,)</f>
        <v>856.21134403603969</v>
      </c>
      <c r="G112" s="13">
        <f>F112*E112</f>
        <v>2936.8049100436165</v>
      </c>
      <c r="H112" s="8"/>
    </row>
    <row r="113" spans="1:8" s="2" customFormat="1" ht="13.5" customHeight="1" x14ac:dyDescent="0.25">
      <c r="A113" s="27">
        <v>33</v>
      </c>
      <c r="B113" s="39" t="str">
        <f>VLOOKUP($A113,'PT ORGANISMOS'!$B$5:$H$1025,4,FALSE)</f>
        <v>ar.003</v>
      </c>
      <c r="C113" s="7" t="str">
        <f>VLOOKUP($A113,'PT ORGANISMOS'!$B$5:$H$1025,3,FALSE)</f>
        <v>RIPIO ZARANDEADO 1/3</v>
      </c>
      <c r="D113" s="8" t="str">
        <f>VLOOKUP($A113,'PT ORGANISMOS'!$B$5:$H$1025,7,FALSE)</f>
        <v>m3</v>
      </c>
      <c r="E113" s="12">
        <v>0.91</v>
      </c>
      <c r="F113" s="22">
        <f>VLOOKUP($B113,IN_08_20!$B:$E,4,)</f>
        <v>969.41836359764477</v>
      </c>
      <c r="G113" s="13">
        <f>F113*E113</f>
        <v>882.17071087385682</v>
      </c>
      <c r="H113" s="8"/>
    </row>
    <row r="114" spans="1:8" s="2" customFormat="1" ht="13.5" customHeight="1" x14ac:dyDescent="0.25">
      <c r="A114" s="27">
        <v>31</v>
      </c>
      <c r="B114" s="39" t="str">
        <f>VLOOKUP($A114,'PT ORGANISMOS'!$B$5:$H$1025,4,FALSE)</f>
        <v>ar.001</v>
      </c>
      <c r="C114" s="7" t="str">
        <f>VLOOKUP($A114,'PT ORGANISMOS'!$B$5:$H$1025,3,FALSE)</f>
        <v>ARENA GRUESA</v>
      </c>
      <c r="D114" s="8" t="str">
        <f>VLOOKUP($A114,'PT ORGANISMOS'!$B$5:$H$1025,7,FALSE)</f>
        <v>m3</v>
      </c>
      <c r="E114" s="12">
        <v>0.78</v>
      </c>
      <c r="F114" s="22">
        <f>VLOOKUP($B114,IN_08_20!$B:$E,4,)</f>
        <v>836.86388260317074</v>
      </c>
      <c r="G114" s="13">
        <f>F114*E114</f>
        <v>652.75382843047316</v>
      </c>
      <c r="H114" s="8"/>
    </row>
    <row r="115" spans="1:8" s="2" customFormat="1" ht="13.5" customHeight="1" x14ac:dyDescent="0.25">
      <c r="A115" s="27"/>
      <c r="B115" s="35" t="s">
        <v>903</v>
      </c>
      <c r="C115" s="7"/>
      <c r="D115" s="8"/>
      <c r="E115" s="12"/>
      <c r="F115" s="22"/>
      <c r="G115" s="13"/>
      <c r="H115" s="8"/>
    </row>
    <row r="116" spans="1:8" s="2" customFormat="1" ht="13.5" customHeight="1" x14ac:dyDescent="0.25">
      <c r="A116" s="27">
        <v>202</v>
      </c>
      <c r="B116" s="39" t="str">
        <f>VLOOKUP($A116,'PT ORGANISMOS'!$B$5:$H$1025,4,FALSE)</f>
        <v>mo.006</v>
      </c>
      <c r="C116" s="7" t="str">
        <f>VLOOKUP($A116,'PT ORGANISMOS'!$B$5:$H$1025,3,FALSE)</f>
        <v>CUADRILLA TIPO UOCRA</v>
      </c>
      <c r="D116" s="8" t="str">
        <f>VLOOKUP($A116,'PT ORGANISMOS'!$B$5:$H$1025,7,FALSE)</f>
        <v>h</v>
      </c>
      <c r="E116" s="12">
        <v>30.2</v>
      </c>
      <c r="F116" s="22">
        <f>VLOOKUP($B116,IN_08_20!$B:$E,4,)</f>
        <v>350.78211407878774</v>
      </c>
      <c r="G116" s="13">
        <f>F116*E116</f>
        <v>10593.61984517939</v>
      </c>
      <c r="H116" s="8"/>
    </row>
    <row r="117" spans="1:8" s="2" customFormat="1" ht="13.5" customHeight="1" x14ac:dyDescent="0.25">
      <c r="A117" s="27"/>
      <c r="B117" s="35" t="s">
        <v>904</v>
      </c>
      <c r="C117" s="7"/>
      <c r="D117" s="8"/>
      <c r="E117" s="12"/>
      <c r="F117" s="22"/>
      <c r="G117" s="13"/>
      <c r="H117" s="8"/>
    </row>
    <row r="118" spans="1:8" s="2" customFormat="1" ht="13.5" customHeight="1" x14ac:dyDescent="0.25">
      <c r="A118" s="30">
        <v>83</v>
      </c>
      <c r="B118" s="40" t="str">
        <f>VLOOKUP($A118,'PT ORGANISMOS'!$B$5:$H$1025,4,FALSE)</f>
        <v>eq.020</v>
      </c>
      <c r="C118" s="14" t="str">
        <f>VLOOKUP($A118,'PT ORGANISMOS'!$B$5:$H$1025,3,FALSE)</f>
        <v>MIXER HORMIGÓN 5 M3</v>
      </c>
      <c r="D118" s="15" t="str">
        <f>VLOOKUP($A118,'PT ORGANISMOS'!$B$5:$H$1025,7,FALSE)</f>
        <v>h</v>
      </c>
      <c r="E118" s="16">
        <v>0.05</v>
      </c>
      <c r="F118" s="24">
        <f>VLOOKUP($B118,IN_08_20!$B:$E,4,)</f>
        <v>5726.1348881594367</v>
      </c>
      <c r="G118" s="17">
        <f>F118*E118</f>
        <v>286.30674440797185</v>
      </c>
      <c r="H118" s="15"/>
    </row>
    <row r="121" spans="1:8" s="2" customFormat="1" ht="15.75" x14ac:dyDescent="0.25">
      <c r="A121" s="50" t="s">
        <v>9</v>
      </c>
      <c r="B121" s="42" t="s">
        <v>936</v>
      </c>
      <c r="C121" s="11"/>
      <c r="D121" s="45" t="s">
        <v>913</v>
      </c>
      <c r="E121" s="43" t="str">
        <f>A121</f>
        <v>0.12.08.F</v>
      </c>
      <c r="F121" s="45" t="s">
        <v>920</v>
      </c>
      <c r="G121" s="44">
        <f>SUM(G123:G132)</f>
        <v>41502.425107322379</v>
      </c>
      <c r="H121" s="8" t="s">
        <v>1</v>
      </c>
    </row>
    <row r="122" spans="1:8" s="2" customFormat="1" ht="15" x14ac:dyDescent="0.25">
      <c r="A122" s="28"/>
      <c r="B122" s="34" t="s">
        <v>909</v>
      </c>
      <c r="C122" s="18"/>
      <c r="D122" s="19" t="s">
        <v>914</v>
      </c>
      <c r="E122" s="19" t="s">
        <v>910</v>
      </c>
      <c r="F122" s="20" t="s">
        <v>911</v>
      </c>
      <c r="G122" s="20" t="s">
        <v>912</v>
      </c>
      <c r="H122" s="18"/>
    </row>
    <row r="123" spans="1:8" s="2" customFormat="1" ht="13.5" customHeight="1" x14ac:dyDescent="0.25">
      <c r="A123" s="29"/>
      <c r="B123" s="46" t="s">
        <v>902</v>
      </c>
      <c r="C123" s="25"/>
      <c r="D123" s="41"/>
      <c r="E123" s="47"/>
      <c r="F123" s="48"/>
      <c r="G123" s="49"/>
      <c r="H123" s="41"/>
    </row>
    <row r="124" spans="1:8" s="2" customFormat="1" ht="13.5" customHeight="1" x14ac:dyDescent="0.25">
      <c r="A124" s="27">
        <v>2</v>
      </c>
      <c r="B124" s="39" t="str">
        <f>VLOOKUP($A124,'PT ORGANISMOS'!$B$5:$H$1025,4,FALSE)</f>
        <v>ac.015</v>
      </c>
      <c r="C124" s="7" t="str">
        <f>VLOOKUP($A124,'PT ORGANISMOS'!$B$5:$H$1025,3,FALSE)</f>
        <v>HIERRO MEJORADO DE 10 MM.</v>
      </c>
      <c r="D124" s="8" t="str">
        <f>VLOOKUP($A124,'PT ORGANISMOS'!$B$5:$H$1025,7,FALSE)</f>
        <v>kg</v>
      </c>
      <c r="E124" s="12">
        <v>147.4</v>
      </c>
      <c r="F124" s="22">
        <f>VLOOKUP($B124,IN_08_20!$B:$E,4,)</f>
        <v>122.68072912729149</v>
      </c>
      <c r="G124" s="13">
        <f>F124*E124</f>
        <v>18083.139473362764</v>
      </c>
      <c r="H124" s="8"/>
    </row>
    <row r="125" spans="1:8" s="2" customFormat="1" ht="13.5" customHeight="1" x14ac:dyDescent="0.25">
      <c r="A125" s="27">
        <v>181</v>
      </c>
      <c r="B125" s="39" t="str">
        <f>VLOOKUP($A125,'PT ORGANISMOS'!$B$5:$H$1025,4,FALSE)</f>
        <v>li.006</v>
      </c>
      <c r="C125" s="7" t="str">
        <f>VLOOKUP($A125,'PT ORGANISMOS'!$B$5:$H$1025,3,FALSE)</f>
        <v xml:space="preserve">CEMENTO PORTLAND (PARA VARIACIÓN HISTÓRICA) </v>
      </c>
      <c r="D125" s="8" t="str">
        <f>VLOOKUP($A125,'PT ORGANISMOS'!$B$5:$H$1025,7,FALSE)</f>
        <v>kg</v>
      </c>
      <c r="E125" s="12">
        <v>310</v>
      </c>
      <c r="F125" s="22">
        <f>VLOOKUP($B125,IN_08_20!$B:$E,4,)</f>
        <v>22.903541245132185</v>
      </c>
      <c r="G125" s="13">
        <f>F125*E125</f>
        <v>7100.0977859909772</v>
      </c>
      <c r="H125" s="8"/>
    </row>
    <row r="126" spans="1:8" s="2" customFormat="1" ht="13.5" customHeight="1" x14ac:dyDescent="0.25">
      <c r="A126" s="27">
        <v>184</v>
      </c>
      <c r="B126" s="39" t="str">
        <f>VLOOKUP($A126,'PT ORGANISMOS'!$B$5:$H$1025,4,FALSE)</f>
        <v>ma.001</v>
      </c>
      <c r="C126" s="7" t="str">
        <f>VLOOKUP($A126,'PT ORGANISMOS'!$B$5:$H$1025,3,FALSE)</f>
        <v>MADERA 1RA. PINO NACIONAL CEPILLADA</v>
      </c>
      <c r="D126" s="8" t="str">
        <f>VLOOKUP($A126,'PT ORGANISMOS'!$B$5:$H$1025,7,FALSE)</f>
        <v>m2</v>
      </c>
      <c r="E126" s="32">
        <v>1.9419999999999999</v>
      </c>
      <c r="F126" s="22">
        <f>VLOOKUP($B126,IN_08_20!$B:$E,4,)</f>
        <v>856.21134403603969</v>
      </c>
      <c r="G126" s="13">
        <f>F126*E126</f>
        <v>1662.762430117989</v>
      </c>
      <c r="H126" s="8"/>
    </row>
    <row r="127" spans="1:8" s="2" customFormat="1" ht="13.5" customHeight="1" x14ac:dyDescent="0.25">
      <c r="A127" s="27">
        <v>33</v>
      </c>
      <c r="B127" s="39" t="str">
        <f>VLOOKUP($A127,'PT ORGANISMOS'!$B$5:$H$1025,4,FALSE)</f>
        <v>ar.003</v>
      </c>
      <c r="C127" s="7" t="str">
        <f>VLOOKUP($A127,'PT ORGANISMOS'!$B$5:$H$1025,3,FALSE)</f>
        <v>RIPIO ZARANDEADO 1/3</v>
      </c>
      <c r="D127" s="8" t="str">
        <f>VLOOKUP($A127,'PT ORGANISMOS'!$B$5:$H$1025,7,FALSE)</f>
        <v>m3</v>
      </c>
      <c r="E127" s="12">
        <v>0.7</v>
      </c>
      <c r="F127" s="22">
        <f>VLOOKUP($B127,IN_08_20!$B:$E,4,)</f>
        <v>969.41836359764477</v>
      </c>
      <c r="G127" s="13">
        <f>F127*E127</f>
        <v>678.59285451835126</v>
      </c>
      <c r="H127" s="8"/>
    </row>
    <row r="128" spans="1:8" s="2" customFormat="1" ht="13.5" customHeight="1" x14ac:dyDescent="0.25">
      <c r="A128" s="27">
        <v>31</v>
      </c>
      <c r="B128" s="39" t="str">
        <f>VLOOKUP($A128,'PT ORGANISMOS'!$B$5:$H$1025,4,FALSE)</f>
        <v>ar.001</v>
      </c>
      <c r="C128" s="7" t="str">
        <f>VLOOKUP($A128,'PT ORGANISMOS'!$B$5:$H$1025,3,FALSE)</f>
        <v>ARENA GRUESA</v>
      </c>
      <c r="D128" s="8" t="str">
        <f>VLOOKUP($A128,'PT ORGANISMOS'!$B$5:$H$1025,7,FALSE)</f>
        <v>m3</v>
      </c>
      <c r="E128" s="12">
        <v>0.6</v>
      </c>
      <c r="F128" s="22">
        <f>VLOOKUP($B128,IN_08_20!$B:$E,4,)</f>
        <v>836.86388260317074</v>
      </c>
      <c r="G128" s="13">
        <f>F128*E128</f>
        <v>502.11832956190244</v>
      </c>
      <c r="H128" s="8"/>
    </row>
    <row r="129" spans="1:8" s="2" customFormat="1" ht="13.5" customHeight="1" x14ac:dyDescent="0.25">
      <c r="A129" s="27"/>
      <c r="B129" s="35" t="s">
        <v>903</v>
      </c>
      <c r="C129" s="7"/>
      <c r="D129" s="8"/>
      <c r="E129" s="12"/>
      <c r="F129" s="22"/>
      <c r="G129" s="13"/>
      <c r="H129" s="8"/>
    </row>
    <row r="130" spans="1:8" s="2" customFormat="1" ht="13.5" customHeight="1" x14ac:dyDescent="0.25">
      <c r="A130" s="27">
        <v>202</v>
      </c>
      <c r="B130" s="39" t="str">
        <f>VLOOKUP($A130,'PT ORGANISMOS'!$B$5:$H$1025,4,FALSE)</f>
        <v>mo.006</v>
      </c>
      <c r="C130" s="7" t="str">
        <f>VLOOKUP($A130,'PT ORGANISMOS'!$B$5:$H$1025,3,FALSE)</f>
        <v>CUADRILLA TIPO UOCRA</v>
      </c>
      <c r="D130" s="8" t="str">
        <f>VLOOKUP($A130,'PT ORGANISMOS'!$B$5:$H$1025,7,FALSE)</f>
        <v>h</v>
      </c>
      <c r="E130" s="12">
        <v>37.6</v>
      </c>
      <c r="F130" s="22">
        <f>VLOOKUP($B130,IN_08_20!$B:$E,4,)</f>
        <v>350.78211407878774</v>
      </c>
      <c r="G130" s="13">
        <f>F130*E130</f>
        <v>13189.40748936242</v>
      </c>
      <c r="H130" s="8"/>
    </row>
    <row r="131" spans="1:8" s="2" customFormat="1" ht="13.5" customHeight="1" x14ac:dyDescent="0.25">
      <c r="A131" s="27"/>
      <c r="B131" s="35" t="s">
        <v>904</v>
      </c>
      <c r="C131" s="7"/>
      <c r="D131" s="8"/>
      <c r="E131" s="12"/>
      <c r="F131" s="22"/>
      <c r="G131" s="13"/>
      <c r="H131" s="8"/>
    </row>
    <row r="132" spans="1:8" s="2" customFormat="1" ht="13.5" customHeight="1" x14ac:dyDescent="0.25">
      <c r="A132" s="30">
        <v>83</v>
      </c>
      <c r="B132" s="40" t="str">
        <f>VLOOKUP($A132,'PT ORGANISMOS'!$B$5:$H$1025,4,FALSE)</f>
        <v>eq.020</v>
      </c>
      <c r="C132" s="14" t="str">
        <f>VLOOKUP($A132,'PT ORGANISMOS'!$B$5:$H$1025,3,FALSE)</f>
        <v>MIXER HORMIGÓN 5 M3</v>
      </c>
      <c r="D132" s="15" t="str">
        <f>VLOOKUP($A132,'PT ORGANISMOS'!$B$5:$H$1025,7,FALSE)</f>
        <v>h</v>
      </c>
      <c r="E132" s="16">
        <v>0.05</v>
      </c>
      <c r="F132" s="24">
        <f>VLOOKUP($B132,IN_08_20!$B:$E,4,)</f>
        <v>5726.1348881594367</v>
      </c>
      <c r="G132" s="17">
        <f>F132*E132</f>
        <v>286.30674440797185</v>
      </c>
      <c r="H132" s="15"/>
    </row>
    <row r="135" spans="1:8" s="2" customFormat="1" ht="15.75" x14ac:dyDescent="0.25">
      <c r="A135" s="50" t="s">
        <v>8</v>
      </c>
      <c r="B135" s="42" t="s">
        <v>937</v>
      </c>
      <c r="C135" s="11"/>
      <c r="D135" s="45" t="s">
        <v>913</v>
      </c>
      <c r="E135" s="43" t="str">
        <f>A135</f>
        <v>0.12.09.F</v>
      </c>
      <c r="F135" s="45" t="s">
        <v>920</v>
      </c>
      <c r="G135" s="44">
        <f>SUM(G137:G146)</f>
        <v>50527.088618595692</v>
      </c>
      <c r="H135" s="8" t="s">
        <v>1</v>
      </c>
    </row>
    <row r="136" spans="1:8" s="2" customFormat="1" ht="15" x14ac:dyDescent="0.25">
      <c r="A136" s="28"/>
      <c r="B136" s="34" t="s">
        <v>909</v>
      </c>
      <c r="C136" s="18"/>
      <c r="D136" s="19" t="s">
        <v>914</v>
      </c>
      <c r="E136" s="19" t="s">
        <v>910</v>
      </c>
      <c r="F136" s="20" t="s">
        <v>911</v>
      </c>
      <c r="G136" s="20" t="s">
        <v>912</v>
      </c>
      <c r="H136" s="18"/>
    </row>
    <row r="137" spans="1:8" s="2" customFormat="1" ht="13.5" customHeight="1" x14ac:dyDescent="0.25">
      <c r="A137" s="29"/>
      <c r="B137" s="46" t="s">
        <v>902</v>
      </c>
      <c r="C137" s="25"/>
      <c r="D137" s="41"/>
      <c r="E137" s="47"/>
      <c r="F137" s="48"/>
      <c r="G137" s="49"/>
      <c r="H137" s="41"/>
    </row>
    <row r="138" spans="1:8" s="2" customFormat="1" ht="13.5" customHeight="1" x14ac:dyDescent="0.25">
      <c r="A138" s="27">
        <v>2</v>
      </c>
      <c r="B138" s="39" t="str">
        <f>VLOOKUP($A138,'PT ORGANISMOS'!$B$5:$H$1025,4,FALSE)</f>
        <v>ac.015</v>
      </c>
      <c r="C138" s="7" t="str">
        <f>VLOOKUP($A138,'PT ORGANISMOS'!$B$5:$H$1025,3,FALSE)</f>
        <v>HIERRO MEJORADO DE 10 MM.</v>
      </c>
      <c r="D138" s="8" t="str">
        <f>VLOOKUP($A138,'PT ORGANISMOS'!$B$5:$H$1025,7,FALSE)</f>
        <v>kg</v>
      </c>
      <c r="E138" s="12">
        <v>216.5</v>
      </c>
      <c r="F138" s="22">
        <f>VLOOKUP($B138,IN_08_20!$B:$E,4,)</f>
        <v>122.68072912729149</v>
      </c>
      <c r="G138" s="13">
        <f>F138*E138</f>
        <v>26560.377856058607</v>
      </c>
      <c r="H138" s="8"/>
    </row>
    <row r="139" spans="1:8" s="2" customFormat="1" ht="13.5" customHeight="1" x14ac:dyDescent="0.25">
      <c r="A139" s="27">
        <v>181</v>
      </c>
      <c r="B139" s="39" t="str">
        <f>VLOOKUP($A139,'PT ORGANISMOS'!$B$5:$H$1025,4,FALSE)</f>
        <v>li.006</v>
      </c>
      <c r="C139" s="7" t="str">
        <f>VLOOKUP($A139,'PT ORGANISMOS'!$B$5:$H$1025,3,FALSE)</f>
        <v xml:space="preserve">CEMENTO PORTLAND (PARA VARIACIÓN HISTÓRICA) </v>
      </c>
      <c r="D139" s="8" t="str">
        <f>VLOOKUP($A139,'PT ORGANISMOS'!$B$5:$H$1025,7,FALSE)</f>
        <v>kg</v>
      </c>
      <c r="E139" s="12">
        <v>315</v>
      </c>
      <c r="F139" s="22">
        <f>VLOOKUP($B139,IN_08_20!$B:$E,4,)</f>
        <v>22.903541245132185</v>
      </c>
      <c r="G139" s="13">
        <f>F139*E139</f>
        <v>7214.6154922166388</v>
      </c>
      <c r="H139" s="8"/>
    </row>
    <row r="140" spans="1:8" s="2" customFormat="1" ht="13.5" customHeight="1" x14ac:dyDescent="0.25">
      <c r="A140" s="27">
        <v>184</v>
      </c>
      <c r="B140" s="39" t="str">
        <f>VLOOKUP($A140,'PT ORGANISMOS'!$B$5:$H$1025,4,FALSE)</f>
        <v>ma.001</v>
      </c>
      <c r="C140" s="7" t="str">
        <f>VLOOKUP($A140,'PT ORGANISMOS'!$B$5:$H$1025,3,FALSE)</f>
        <v>MADERA 1RA. PINO NACIONAL CEPILLADA</v>
      </c>
      <c r="D140" s="8" t="str">
        <f>VLOOKUP($A140,'PT ORGANISMOS'!$B$5:$H$1025,7,FALSE)</f>
        <v>m2</v>
      </c>
      <c r="E140" s="32">
        <v>2.5910000000000002</v>
      </c>
      <c r="F140" s="22">
        <f>VLOOKUP($B140,IN_08_20!$B:$E,4,)</f>
        <v>856.21134403603969</v>
      </c>
      <c r="G140" s="13">
        <f>F140*E140</f>
        <v>2218.4435923973788</v>
      </c>
      <c r="H140" s="8"/>
    </row>
    <row r="141" spans="1:8" s="2" customFormat="1" ht="13.5" customHeight="1" x14ac:dyDescent="0.25">
      <c r="A141" s="27">
        <v>33</v>
      </c>
      <c r="B141" s="39" t="str">
        <f>VLOOKUP($A141,'PT ORGANISMOS'!$B$5:$H$1025,4,FALSE)</f>
        <v>ar.003</v>
      </c>
      <c r="C141" s="7" t="str">
        <f>VLOOKUP($A141,'PT ORGANISMOS'!$B$5:$H$1025,3,FALSE)</f>
        <v>RIPIO ZARANDEADO 1/3</v>
      </c>
      <c r="D141" s="8" t="str">
        <f>VLOOKUP($A141,'PT ORGANISMOS'!$B$5:$H$1025,7,FALSE)</f>
        <v>m3</v>
      </c>
      <c r="E141" s="12">
        <v>0.7</v>
      </c>
      <c r="F141" s="22">
        <f>VLOOKUP($B141,IN_08_20!$B:$E,4,)</f>
        <v>969.41836359764477</v>
      </c>
      <c r="G141" s="13">
        <f>F141*E141</f>
        <v>678.59285451835126</v>
      </c>
      <c r="H141" s="8"/>
    </row>
    <row r="142" spans="1:8" s="2" customFormat="1" ht="13.5" customHeight="1" x14ac:dyDescent="0.25">
      <c r="A142" s="27">
        <v>31</v>
      </c>
      <c r="B142" s="39" t="str">
        <f>VLOOKUP($A142,'PT ORGANISMOS'!$B$5:$H$1025,4,FALSE)</f>
        <v>ar.001</v>
      </c>
      <c r="C142" s="7" t="str">
        <f>VLOOKUP($A142,'PT ORGANISMOS'!$B$5:$H$1025,3,FALSE)</f>
        <v>ARENA GRUESA</v>
      </c>
      <c r="D142" s="8" t="str">
        <f>VLOOKUP($A142,'PT ORGANISMOS'!$B$5:$H$1025,7,FALSE)</f>
        <v>m3</v>
      </c>
      <c r="E142" s="12">
        <v>0.6</v>
      </c>
      <c r="F142" s="22">
        <f>VLOOKUP($B142,IN_08_20!$B:$E,4,)</f>
        <v>836.86388260317074</v>
      </c>
      <c r="G142" s="13">
        <f>F142*E142</f>
        <v>502.11832956190244</v>
      </c>
      <c r="H142" s="8"/>
    </row>
    <row r="143" spans="1:8" s="2" customFormat="1" ht="13.5" customHeight="1" x14ac:dyDescent="0.25">
      <c r="A143" s="27"/>
      <c r="B143" s="35" t="s">
        <v>903</v>
      </c>
      <c r="C143" s="7"/>
      <c r="D143" s="8"/>
      <c r="E143" s="12"/>
      <c r="F143" s="22"/>
      <c r="G143" s="13"/>
      <c r="H143" s="8"/>
    </row>
    <row r="144" spans="1:8" s="2" customFormat="1" ht="13.5" customHeight="1" x14ac:dyDescent="0.25">
      <c r="A144" s="27">
        <v>202</v>
      </c>
      <c r="B144" s="39" t="str">
        <f>VLOOKUP($A144,'PT ORGANISMOS'!$B$5:$H$1025,4,FALSE)</f>
        <v>mo.006</v>
      </c>
      <c r="C144" s="7" t="str">
        <f>VLOOKUP($A144,'PT ORGANISMOS'!$B$5:$H$1025,3,FALSE)</f>
        <v>CUADRILLA TIPO UOCRA</v>
      </c>
      <c r="D144" s="8" t="str">
        <f>VLOOKUP($A144,'PT ORGANISMOS'!$B$5:$H$1025,7,FALSE)</f>
        <v>h</v>
      </c>
      <c r="E144" s="12">
        <v>37.25</v>
      </c>
      <c r="F144" s="22">
        <f>VLOOKUP($B144,IN_08_20!$B:$E,4,)</f>
        <v>350.78211407878774</v>
      </c>
      <c r="G144" s="13">
        <f>F144*E144</f>
        <v>13066.633749434843</v>
      </c>
      <c r="H144" s="8"/>
    </row>
    <row r="145" spans="1:8" s="2" customFormat="1" ht="13.5" customHeight="1" x14ac:dyDescent="0.25">
      <c r="A145" s="27"/>
      <c r="B145" s="35" t="s">
        <v>904</v>
      </c>
      <c r="C145" s="7"/>
      <c r="D145" s="8"/>
      <c r="E145" s="12"/>
      <c r="F145" s="22"/>
      <c r="G145" s="13"/>
      <c r="H145" s="8"/>
    </row>
    <row r="146" spans="1:8" s="2" customFormat="1" ht="13.5" customHeight="1" x14ac:dyDescent="0.25">
      <c r="A146" s="30">
        <v>83</v>
      </c>
      <c r="B146" s="40" t="str">
        <f>VLOOKUP($A146,'PT ORGANISMOS'!$B$5:$H$1025,4,FALSE)</f>
        <v>eq.020</v>
      </c>
      <c r="C146" s="14" t="str">
        <f>VLOOKUP($A146,'PT ORGANISMOS'!$B$5:$H$1025,3,FALSE)</f>
        <v>MIXER HORMIGÓN 5 M3</v>
      </c>
      <c r="D146" s="15" t="str">
        <f>VLOOKUP($A146,'PT ORGANISMOS'!$B$5:$H$1025,7,FALSE)</f>
        <v>h</v>
      </c>
      <c r="E146" s="16">
        <v>0.05</v>
      </c>
      <c r="F146" s="24">
        <f>VLOOKUP($B146,IN_08_20!$B:$E,4,)</f>
        <v>5726.1348881594367</v>
      </c>
      <c r="G146" s="17">
        <f>F146*E146</f>
        <v>286.30674440797185</v>
      </c>
      <c r="H146" s="15"/>
    </row>
  </sheetData>
  <mergeCells count="3">
    <mergeCell ref="B3:H3"/>
    <mergeCell ref="B4:H4"/>
    <mergeCell ref="B2:K2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38</vt:i4>
      </vt:variant>
    </vt:vector>
  </HeadingPairs>
  <TitlesOfParts>
    <vt:vector size="68" baseType="lpstr">
      <vt:lpstr>IN_08_20</vt:lpstr>
      <vt:lpstr>Listado Fórmulas</vt:lpstr>
      <vt:lpstr>Listado Fórmulas (mat, mo, eq)</vt:lpstr>
      <vt:lpstr>PT ORGANISMOS</vt:lpstr>
      <vt:lpstr>Resumen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'Listado Fórmulas (mat, mo, eq)'!Área_de_impresión</vt:lpstr>
      <vt:lpstr>'PT ORGANISMOS'!Área_de_impresión</vt:lpstr>
      <vt:lpstr>camion</vt:lpstr>
      <vt:lpstr>motoniv</vt:lpstr>
      <vt:lpstr>pala_carg</vt:lpstr>
      <vt:lpstr>planta_horm</vt:lpstr>
      <vt:lpstr>retro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IN_08_20!Títulos_a_imprimir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'Listado Fórmulas (mat, mo, eq)'!Títulos_a_imprimir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'Resumen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topadora_d8k</vt:lpstr>
      <vt:lpstr>vibrocom_autop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Usuario</cp:lastModifiedBy>
  <cp:lastPrinted>2020-10-06T14:15:43Z</cp:lastPrinted>
  <dcterms:created xsi:type="dcterms:W3CDTF">2013-06-29T12:58:03Z</dcterms:created>
  <dcterms:modified xsi:type="dcterms:W3CDTF">2020-10-06T14:21:36Z</dcterms:modified>
</cp:coreProperties>
</file>